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075" windowHeight="7830" firstSheet="6" activeTab="10"/>
  </bookViews>
  <sheets>
    <sheet name="問題１" sheetId="1" r:id="rId1"/>
    <sheet name="問題2" sheetId="7" r:id="rId2"/>
    <sheet name="問題3 " sheetId="5" r:id="rId3"/>
    <sheet name="問題４" sheetId="8" r:id="rId4"/>
    <sheet name="問題5" sheetId="14" r:id="rId5"/>
    <sheet name="問題１ (建設)" sheetId="9" r:id="rId6"/>
    <sheet name="問題2 (建設)" sheetId="10" r:id="rId7"/>
    <sheet name="問題5 (2)" sheetId="15" r:id="rId8"/>
    <sheet name="問題3  (建設)" sheetId="12" r:id="rId9"/>
    <sheet name="問題４ (建設)" sheetId="13" r:id="rId10"/>
    <sheet name="問題5 (建設)" sheetId="16" r:id="rId11"/>
    <sheet name="Sheet2" sheetId="2" r:id="rId12"/>
    <sheet name="Sheet3" sheetId="3" r:id="rId13"/>
  </sheets>
  <definedNames>
    <definedName name="_xlnm.Print_Area" localSheetId="0">問題１!$A$1:$I$23</definedName>
    <definedName name="_xlnm.Print_Area" localSheetId="5">'問題１ (建設)'!$A$1:$I$23</definedName>
    <definedName name="_xlnm.Print_Area" localSheetId="1">問題2!$A$1:$I$23</definedName>
    <definedName name="_xlnm.Print_Area" localSheetId="6">'問題2 (建設)'!$A$1:$I$23</definedName>
  </definedNames>
  <calcPr calcId="145621"/>
</workbook>
</file>

<file path=xl/calcChain.xml><?xml version="1.0" encoding="utf-8"?>
<calcChain xmlns="http://schemas.openxmlformats.org/spreadsheetml/2006/main">
  <c r="H9" i="16" l="1"/>
  <c r="H10" i="16" s="1"/>
  <c r="I10" i="16" s="1"/>
  <c r="H7" i="16"/>
  <c r="H6" i="16"/>
  <c r="H5" i="16"/>
  <c r="H4" i="16"/>
  <c r="H2" i="16"/>
  <c r="H8" i="16" s="1"/>
  <c r="H1" i="16"/>
  <c r="H11" i="16" s="1"/>
  <c r="H12" i="16" s="1"/>
  <c r="H9" i="15"/>
  <c r="H10" i="15" s="1"/>
  <c r="I10" i="15" s="1"/>
  <c r="H7" i="15"/>
  <c r="H6" i="15"/>
  <c r="H5" i="15"/>
  <c r="H4" i="15"/>
  <c r="H2" i="15"/>
  <c r="H8" i="15" s="1"/>
  <c r="H1" i="15"/>
  <c r="H11" i="15" s="1"/>
  <c r="H12" i="15" s="1"/>
  <c r="H7" i="14"/>
  <c r="H6" i="14"/>
  <c r="H5" i="14"/>
  <c r="H4" i="14"/>
  <c r="H9" i="14" s="1"/>
  <c r="H2" i="14"/>
  <c r="H8" i="14" s="1"/>
  <c r="H1" i="14"/>
  <c r="H10" i="14" l="1"/>
  <c r="I10" i="14" s="1"/>
  <c r="H11" i="14"/>
  <c r="H12" i="14" s="1"/>
  <c r="E21" i="13"/>
  <c r="E19" i="13"/>
  <c r="H9" i="13"/>
  <c r="H10" i="13" s="1"/>
  <c r="I10" i="13" s="1"/>
  <c r="H7" i="13"/>
  <c r="H6" i="13"/>
  <c r="H5" i="13"/>
  <c r="H4" i="13"/>
  <c r="H2" i="13"/>
  <c r="H8" i="13" s="1"/>
  <c r="H1" i="13"/>
  <c r="H11" i="13" s="1"/>
  <c r="H12" i="13" s="1"/>
  <c r="B22" i="12"/>
  <c r="H5" i="12" s="1"/>
  <c r="E21" i="12"/>
  <c r="B21" i="12"/>
  <c r="B20" i="12"/>
  <c r="E19" i="12"/>
  <c r="B17" i="12"/>
  <c r="B12" i="12"/>
  <c r="B11" i="12"/>
  <c r="B10" i="12"/>
  <c r="H2" i="12" s="1"/>
  <c r="H8" i="12" s="1"/>
  <c r="E7" i="12"/>
  <c r="H6" i="12"/>
  <c r="E6" i="12"/>
  <c r="H7" i="12" s="1"/>
  <c r="H4" i="12"/>
  <c r="H1" i="12"/>
  <c r="H9" i="12" s="1"/>
  <c r="B22" i="10"/>
  <c r="B21" i="10"/>
  <c r="B20" i="10"/>
  <c r="B17" i="10"/>
  <c r="B16" i="10"/>
  <c r="B15" i="10"/>
  <c r="B12" i="10"/>
  <c r="B11" i="10"/>
  <c r="B10" i="10"/>
  <c r="H8" i="10"/>
  <c r="H9" i="10" s="1"/>
  <c r="B7" i="10"/>
  <c r="H1" i="10" s="1"/>
  <c r="H11" i="10" s="1"/>
  <c r="H12" i="10" s="1"/>
  <c r="E6" i="10"/>
  <c r="H6" i="10" s="1"/>
  <c r="B6" i="10"/>
  <c r="H5" i="10"/>
  <c r="B5" i="10"/>
  <c r="H4" i="10"/>
  <c r="H3" i="10"/>
  <c r="H2" i="10"/>
  <c r="H7" i="10" s="1"/>
  <c r="H9" i="9"/>
  <c r="H10" i="9" s="1"/>
  <c r="I10" i="9" s="1"/>
  <c r="H8" i="9"/>
  <c r="H7" i="9"/>
  <c r="H6" i="9"/>
  <c r="H5" i="9"/>
  <c r="H4" i="9"/>
  <c r="H3" i="9"/>
  <c r="H2" i="9"/>
  <c r="H1" i="9"/>
  <c r="H11" i="9" s="1"/>
  <c r="H12" i="9" s="1"/>
  <c r="E21" i="8"/>
  <c r="E19" i="8"/>
  <c r="H6" i="8"/>
  <c r="H7" i="8"/>
  <c r="H5" i="8"/>
  <c r="H4" i="8"/>
  <c r="H2" i="8"/>
  <c r="H1" i="8"/>
  <c r="H10" i="12" l="1"/>
  <c r="I10" i="12" s="1"/>
  <c r="H11" i="12"/>
  <c r="H12" i="12" s="1"/>
  <c r="H10" i="10"/>
  <c r="I10" i="10" s="1"/>
  <c r="H8" i="8"/>
  <c r="H9" i="8"/>
  <c r="H11" i="8" s="1"/>
  <c r="H12" i="5"/>
  <c r="I10" i="5"/>
  <c r="H8" i="5"/>
  <c r="H9" i="5"/>
  <c r="H10" i="5" s="1"/>
  <c r="H1" i="5"/>
  <c r="H7" i="5"/>
  <c r="H6" i="5"/>
  <c r="E6" i="7"/>
  <c r="H6" i="7" s="1"/>
  <c r="B21" i="7"/>
  <c r="B22" i="7"/>
  <c r="B20" i="7"/>
  <c r="B16" i="7"/>
  <c r="B17" i="7"/>
  <c r="B15" i="7"/>
  <c r="B11" i="7"/>
  <c r="B12" i="7"/>
  <c r="B10" i="7"/>
  <c r="H2" i="7" s="1"/>
  <c r="B6" i="7"/>
  <c r="B7" i="7"/>
  <c r="B5" i="7"/>
  <c r="H8" i="7"/>
  <c r="H9" i="7" s="1"/>
  <c r="H5" i="7"/>
  <c r="H3" i="7"/>
  <c r="H11" i="1"/>
  <c r="H10" i="1"/>
  <c r="H7" i="1"/>
  <c r="H6" i="1"/>
  <c r="H5" i="1"/>
  <c r="H8" i="1"/>
  <c r="H10" i="8" l="1"/>
  <c r="I10" i="8" s="1"/>
  <c r="H12" i="8"/>
  <c r="H4" i="7"/>
  <c r="H1" i="7"/>
  <c r="H7" i="7"/>
  <c r="H11" i="7"/>
  <c r="H12" i="7" s="1"/>
  <c r="H10" i="7"/>
  <c r="I10" i="7" s="1"/>
  <c r="E21" i="5"/>
  <c r="E19" i="5"/>
  <c r="E7" i="5"/>
  <c r="E6" i="5"/>
  <c r="B21" i="5"/>
  <c r="B22" i="5"/>
  <c r="B20" i="5"/>
  <c r="B17" i="5"/>
  <c r="B11" i="5"/>
  <c r="B12" i="5"/>
  <c r="B10" i="5"/>
  <c r="H9" i="1"/>
  <c r="H4" i="1"/>
  <c r="H3" i="1"/>
  <c r="H2" i="1"/>
  <c r="H1" i="1"/>
  <c r="H4" i="5" l="1"/>
  <c r="H11" i="5" s="1"/>
  <c r="H2" i="5"/>
  <c r="H5" i="5"/>
  <c r="I10" i="1"/>
  <c r="H12" i="1"/>
</calcChain>
</file>

<file path=xl/sharedStrings.xml><?xml version="1.0" encoding="utf-8"?>
<sst xmlns="http://schemas.openxmlformats.org/spreadsheetml/2006/main" count="744" uniqueCount="67">
  <si>
    <t>月初有高</t>
    <rPh sb="0" eb="2">
      <t>ゲッショ</t>
    </rPh>
    <rPh sb="2" eb="4">
      <t>アリダカ</t>
    </rPh>
    <phoneticPr fontId="2"/>
  </si>
  <si>
    <t>当月仕入高</t>
    <rPh sb="0" eb="2">
      <t>トウゲツ</t>
    </rPh>
    <rPh sb="2" eb="4">
      <t>シイレ</t>
    </rPh>
    <rPh sb="4" eb="5">
      <t>ダカ</t>
    </rPh>
    <phoneticPr fontId="2"/>
  </si>
  <si>
    <t>月末有高</t>
    <rPh sb="0" eb="2">
      <t>ゲツマツ</t>
    </rPh>
    <rPh sb="2" eb="4">
      <t>アリダカ</t>
    </rPh>
    <phoneticPr fontId="2"/>
  </si>
  <si>
    <t>当月消費高</t>
    <rPh sb="0" eb="2">
      <t>トウゲツ</t>
    </rPh>
    <rPh sb="2" eb="4">
      <t>ショウヒ</t>
    </rPh>
    <rPh sb="4" eb="5">
      <t>ダカ</t>
    </rPh>
    <phoneticPr fontId="2"/>
  </si>
  <si>
    <t>＜直接材料に関するデータ＞</t>
    <rPh sb="1" eb="3">
      <t>チョクセツ</t>
    </rPh>
    <rPh sb="3" eb="5">
      <t>ザイリョウ</t>
    </rPh>
    <rPh sb="6" eb="7">
      <t>カン</t>
    </rPh>
    <phoneticPr fontId="2"/>
  </si>
  <si>
    <t>なお、直接材料と直接賃金はすべて製造直接費である。</t>
    <rPh sb="3" eb="5">
      <t>チョクセツ</t>
    </rPh>
    <rPh sb="5" eb="7">
      <t>ザイリョウ</t>
    </rPh>
    <rPh sb="8" eb="10">
      <t>チョクセツ</t>
    </rPh>
    <rPh sb="10" eb="12">
      <t>チンギン</t>
    </rPh>
    <rPh sb="16" eb="18">
      <t>セイゾウ</t>
    </rPh>
    <rPh sb="18" eb="20">
      <t>チョクセツ</t>
    </rPh>
    <rPh sb="20" eb="21">
      <t>ヒ</t>
    </rPh>
    <phoneticPr fontId="2"/>
  </si>
  <si>
    <t>①</t>
    <phoneticPr fontId="2"/>
  </si>
  <si>
    <t>＜間接材料に関するデータ＞</t>
    <rPh sb="1" eb="3">
      <t>カンセツ</t>
    </rPh>
    <rPh sb="3" eb="5">
      <t>ザイリョウ</t>
    </rPh>
    <rPh sb="6" eb="7">
      <t>カン</t>
    </rPh>
    <phoneticPr fontId="2"/>
  </si>
  <si>
    <t>②</t>
    <phoneticPr fontId="2"/>
  </si>
  <si>
    <t>＜直接賃金に関するデータ＞</t>
    <rPh sb="1" eb="3">
      <t>チョクセツ</t>
    </rPh>
    <rPh sb="3" eb="5">
      <t>チンギン</t>
    </rPh>
    <rPh sb="6" eb="7">
      <t>カン</t>
    </rPh>
    <phoneticPr fontId="2"/>
  </si>
  <si>
    <t>月初未払高</t>
    <rPh sb="0" eb="2">
      <t>ゲッショ</t>
    </rPh>
    <rPh sb="2" eb="3">
      <t>ミ</t>
    </rPh>
    <rPh sb="3" eb="4">
      <t>バライ</t>
    </rPh>
    <rPh sb="4" eb="5">
      <t>ダカ</t>
    </rPh>
    <phoneticPr fontId="2"/>
  </si>
  <si>
    <t>当月支払高</t>
    <rPh sb="0" eb="2">
      <t>トウゲツ</t>
    </rPh>
    <rPh sb="2" eb="4">
      <t>シハライ</t>
    </rPh>
    <rPh sb="4" eb="5">
      <t>ダカ</t>
    </rPh>
    <phoneticPr fontId="2"/>
  </si>
  <si>
    <t>月末未払高</t>
    <rPh sb="0" eb="2">
      <t>ゲツマツ</t>
    </rPh>
    <rPh sb="2" eb="3">
      <t>ミ</t>
    </rPh>
    <rPh sb="3" eb="4">
      <t>バライ</t>
    </rPh>
    <rPh sb="4" eb="5">
      <t>ダカ</t>
    </rPh>
    <phoneticPr fontId="2"/>
  </si>
  <si>
    <t>＜間接賃金に関するデータ＞</t>
    <rPh sb="1" eb="3">
      <t>カンセツ</t>
    </rPh>
    <rPh sb="3" eb="5">
      <t>チンギン</t>
    </rPh>
    <rPh sb="6" eb="7">
      <t>カン</t>
    </rPh>
    <phoneticPr fontId="2"/>
  </si>
  <si>
    <t>＜仕掛品に関するデータ＞</t>
    <rPh sb="1" eb="3">
      <t>シカカリ</t>
    </rPh>
    <rPh sb="3" eb="4">
      <t>ヒン</t>
    </rPh>
    <rPh sb="5" eb="6">
      <t>カン</t>
    </rPh>
    <phoneticPr fontId="2"/>
  </si>
  <si>
    <t>③</t>
    <phoneticPr fontId="2"/>
  </si>
  <si>
    <t>④</t>
    <phoneticPr fontId="2"/>
  </si>
  <si>
    <t>＜製造間接費に関するデータ＞</t>
    <rPh sb="1" eb="3">
      <t>セイゾウ</t>
    </rPh>
    <rPh sb="3" eb="5">
      <t>カンセツ</t>
    </rPh>
    <rPh sb="5" eb="6">
      <t>ヒ</t>
    </rPh>
    <rPh sb="7" eb="8">
      <t>カン</t>
    </rPh>
    <phoneticPr fontId="2"/>
  </si>
  <si>
    <t>＜経費に関するデータ＞</t>
    <rPh sb="1" eb="3">
      <t>ケイヒ</t>
    </rPh>
    <rPh sb="4" eb="5">
      <t>カン</t>
    </rPh>
    <phoneticPr fontId="2"/>
  </si>
  <si>
    <t>工場の減価償却費</t>
    <rPh sb="0" eb="2">
      <t>コウジョウ</t>
    </rPh>
    <rPh sb="3" eb="5">
      <t>ゲンカ</t>
    </rPh>
    <rPh sb="5" eb="7">
      <t>ショウキャク</t>
    </rPh>
    <rPh sb="7" eb="8">
      <t>ヒ</t>
    </rPh>
    <phoneticPr fontId="2"/>
  </si>
  <si>
    <t>（年額）</t>
    <rPh sb="1" eb="3">
      <t>ネンガク</t>
    </rPh>
    <phoneticPr fontId="2"/>
  </si>
  <si>
    <t>水道光熱費</t>
    <rPh sb="0" eb="2">
      <t>スイドウ</t>
    </rPh>
    <rPh sb="2" eb="5">
      <t>コウネツヒ</t>
    </rPh>
    <phoneticPr fontId="2"/>
  </si>
  <si>
    <t>（当月支払額）</t>
    <rPh sb="1" eb="3">
      <t>トウゲツ</t>
    </rPh>
    <rPh sb="3" eb="5">
      <t>シハライ</t>
    </rPh>
    <rPh sb="5" eb="6">
      <t>ガク</t>
    </rPh>
    <phoneticPr fontId="2"/>
  </si>
  <si>
    <t>（当月測定額）</t>
    <rPh sb="1" eb="3">
      <t>トウゲツ</t>
    </rPh>
    <rPh sb="3" eb="5">
      <t>ソクテイ</t>
    </rPh>
    <rPh sb="5" eb="6">
      <t>ガク</t>
    </rPh>
    <phoneticPr fontId="2"/>
  </si>
  <si>
    <t>外注加工費</t>
    <rPh sb="0" eb="2">
      <t>ガイチュウ</t>
    </rPh>
    <rPh sb="2" eb="5">
      <t>カコウヒ</t>
    </rPh>
    <phoneticPr fontId="2"/>
  </si>
  <si>
    <t>⑤</t>
    <phoneticPr fontId="2"/>
  </si>
  <si>
    <t>①</t>
    <phoneticPr fontId="2"/>
  </si>
  <si>
    <t>②</t>
    <phoneticPr fontId="2"/>
  </si>
  <si>
    <t>基準となる年間直接作業時間</t>
    <rPh sb="0" eb="2">
      <t>キジュン</t>
    </rPh>
    <rPh sb="5" eb="7">
      <t>ネンカン</t>
    </rPh>
    <rPh sb="7" eb="9">
      <t>チョクセツ</t>
    </rPh>
    <rPh sb="9" eb="11">
      <t>サギョウ</t>
    </rPh>
    <rPh sb="11" eb="13">
      <t>ジカン</t>
    </rPh>
    <phoneticPr fontId="2"/>
  </si>
  <si>
    <t>時間</t>
    <rPh sb="0" eb="2">
      <t>ジカン</t>
    </rPh>
    <phoneticPr fontId="2"/>
  </si>
  <si>
    <t>年間予定製造間接費</t>
    <rPh sb="0" eb="2">
      <t>ネンカン</t>
    </rPh>
    <rPh sb="2" eb="4">
      <t>ヨテイ</t>
    </rPh>
    <rPh sb="4" eb="6">
      <t>セイゾウ</t>
    </rPh>
    <rPh sb="6" eb="8">
      <t>カンセツ</t>
    </rPh>
    <rPh sb="8" eb="9">
      <t>ヒ</t>
    </rPh>
    <phoneticPr fontId="2"/>
  </si>
  <si>
    <t>円</t>
    <rPh sb="0" eb="1">
      <t>エン</t>
    </rPh>
    <phoneticPr fontId="2"/>
  </si>
  <si>
    <t>当月実際作業時間</t>
    <rPh sb="0" eb="2">
      <t>トウゲツ</t>
    </rPh>
    <rPh sb="2" eb="4">
      <t>ジッサイ</t>
    </rPh>
    <rPh sb="4" eb="6">
      <t>サギョウ</t>
    </rPh>
    <rPh sb="6" eb="8">
      <t>ジカン</t>
    </rPh>
    <phoneticPr fontId="2"/>
  </si>
  <si>
    <t>製造間接費予定配賦率</t>
    <rPh sb="0" eb="2">
      <t>セイゾウ</t>
    </rPh>
    <rPh sb="2" eb="4">
      <t>カンセツ</t>
    </rPh>
    <rPh sb="4" eb="5">
      <t>ヒ</t>
    </rPh>
    <rPh sb="5" eb="7">
      <t>ヨテイ</t>
    </rPh>
    <rPh sb="7" eb="9">
      <t>ハイフ</t>
    </rPh>
    <rPh sb="9" eb="10">
      <t>リツ</t>
    </rPh>
    <phoneticPr fontId="2"/>
  </si>
  <si>
    <t>円／時間</t>
    <rPh sb="0" eb="1">
      <t>エン</t>
    </rPh>
    <rPh sb="2" eb="4">
      <t>ジカン</t>
    </rPh>
    <phoneticPr fontId="2"/>
  </si>
  <si>
    <t>製造間接費予定配賦額</t>
    <rPh sb="0" eb="2">
      <t>セイゾウ</t>
    </rPh>
    <rPh sb="2" eb="4">
      <t>カンセツ</t>
    </rPh>
    <rPh sb="4" eb="5">
      <t>ヒ</t>
    </rPh>
    <rPh sb="5" eb="7">
      <t>ヨテイ</t>
    </rPh>
    <rPh sb="7" eb="9">
      <t>ハイフ</t>
    </rPh>
    <rPh sb="9" eb="10">
      <t>ガク</t>
    </rPh>
    <phoneticPr fontId="2"/>
  </si>
  <si>
    <t>⑥</t>
    <phoneticPr fontId="2"/>
  </si>
  <si>
    <t>製造間接費配賦差異</t>
    <rPh sb="0" eb="2">
      <t>セイゾウ</t>
    </rPh>
    <rPh sb="2" eb="4">
      <t>カンセツ</t>
    </rPh>
    <rPh sb="4" eb="5">
      <t>ヒ</t>
    </rPh>
    <rPh sb="5" eb="7">
      <t>ハイフ</t>
    </rPh>
    <rPh sb="7" eb="9">
      <t>サイ</t>
    </rPh>
    <phoneticPr fontId="2"/>
  </si>
  <si>
    <t>⑦</t>
    <phoneticPr fontId="2"/>
  </si>
  <si>
    <t>円（　借　・　貸　）</t>
    <rPh sb="0" eb="1">
      <t>エン</t>
    </rPh>
    <rPh sb="3" eb="4">
      <t>カ</t>
    </rPh>
    <rPh sb="7" eb="8">
      <t>カシ</t>
    </rPh>
    <phoneticPr fontId="2"/>
  </si>
  <si>
    <t>⑧</t>
    <phoneticPr fontId="2"/>
  </si>
  <si>
    <t>当月製造費用</t>
    <rPh sb="0" eb="2">
      <t>トウゲツ</t>
    </rPh>
    <rPh sb="2" eb="4">
      <t>セイゾウ</t>
    </rPh>
    <rPh sb="4" eb="6">
      <t>ヒヨウ</t>
    </rPh>
    <phoneticPr fontId="2"/>
  </si>
  <si>
    <t>当月完成高</t>
    <rPh sb="0" eb="2">
      <t>トウゲツ</t>
    </rPh>
    <rPh sb="2" eb="4">
      <t>カンセイ</t>
    </rPh>
    <rPh sb="4" eb="5">
      <t>ダカ</t>
    </rPh>
    <phoneticPr fontId="2"/>
  </si>
  <si>
    <t>⑨</t>
    <phoneticPr fontId="2"/>
  </si>
  <si>
    <t>⑩</t>
    <phoneticPr fontId="2"/>
  </si>
  <si>
    <t>※直接作業時間を基に予定配賦</t>
    <rPh sb="1" eb="3">
      <t>チョクセツ</t>
    </rPh>
    <rPh sb="3" eb="5">
      <t>サギョウ</t>
    </rPh>
    <rPh sb="5" eb="7">
      <t>ジカン</t>
    </rPh>
    <rPh sb="8" eb="9">
      <t>モト</t>
    </rPh>
    <rPh sb="10" eb="12">
      <t>ヨテイ</t>
    </rPh>
    <rPh sb="12" eb="14">
      <t>ハイフ</t>
    </rPh>
    <phoneticPr fontId="2"/>
  </si>
  <si>
    <t>問題１　以下のデータを基に各問いに答えなさい。</t>
    <rPh sb="0" eb="2">
      <t>モンダイ</t>
    </rPh>
    <rPh sb="4" eb="6">
      <t>イカ</t>
    </rPh>
    <rPh sb="11" eb="12">
      <t>モト</t>
    </rPh>
    <rPh sb="13" eb="15">
      <t>カクト</t>
    </rPh>
    <rPh sb="17" eb="18">
      <t>コタ</t>
    </rPh>
    <phoneticPr fontId="2"/>
  </si>
  <si>
    <t>問題3　以下のデータを基に各問いに答えなさい。</t>
    <rPh sb="0" eb="2">
      <t>モンダイ</t>
    </rPh>
    <rPh sb="4" eb="6">
      <t>イカ</t>
    </rPh>
    <rPh sb="11" eb="12">
      <t>モト</t>
    </rPh>
    <rPh sb="13" eb="15">
      <t>カクト</t>
    </rPh>
    <rPh sb="17" eb="18">
      <t>コタ</t>
    </rPh>
    <phoneticPr fontId="2"/>
  </si>
  <si>
    <t>※直接材料費の150％で予定配賦</t>
    <rPh sb="1" eb="3">
      <t>チョクセツ</t>
    </rPh>
    <rPh sb="3" eb="6">
      <t>ザイリョウヒ</t>
    </rPh>
    <rPh sb="12" eb="14">
      <t>ヨテイ</t>
    </rPh>
    <rPh sb="14" eb="16">
      <t>ハイフ</t>
    </rPh>
    <phoneticPr fontId="2"/>
  </si>
  <si>
    <t>直接経費実際額</t>
    <rPh sb="0" eb="2">
      <t>チョクセツ</t>
    </rPh>
    <rPh sb="2" eb="4">
      <t>ケイヒ</t>
    </rPh>
    <rPh sb="4" eb="6">
      <t>ジッサイ</t>
    </rPh>
    <rPh sb="6" eb="7">
      <t>ガク</t>
    </rPh>
    <phoneticPr fontId="2"/>
  </si>
  <si>
    <t>間接経費実際額</t>
    <rPh sb="0" eb="2">
      <t>カンセツ</t>
    </rPh>
    <rPh sb="2" eb="4">
      <t>ケイヒ</t>
    </rPh>
    <rPh sb="4" eb="6">
      <t>ジッサイ</t>
    </rPh>
    <rPh sb="6" eb="7">
      <t>ガク</t>
    </rPh>
    <phoneticPr fontId="2"/>
  </si>
  <si>
    <t>⑥</t>
    <phoneticPr fontId="2"/>
  </si>
  <si>
    <t>⑪</t>
    <phoneticPr fontId="2"/>
  </si>
  <si>
    <t>⑫</t>
    <phoneticPr fontId="2"/>
  </si>
  <si>
    <t>⑪</t>
    <phoneticPr fontId="2"/>
  </si>
  <si>
    <t>⑫</t>
    <phoneticPr fontId="2"/>
  </si>
  <si>
    <t>よって製造間接費実際額の総額は⑦</t>
    <rPh sb="3" eb="5">
      <t>セイゾウ</t>
    </rPh>
    <rPh sb="5" eb="7">
      <t>カンセツ</t>
    </rPh>
    <rPh sb="7" eb="8">
      <t>ヒ</t>
    </rPh>
    <rPh sb="8" eb="10">
      <t>ジッサイ</t>
    </rPh>
    <rPh sb="10" eb="11">
      <t>ガク</t>
    </rPh>
    <rPh sb="12" eb="14">
      <t>ソウガク</t>
    </rPh>
    <phoneticPr fontId="2"/>
  </si>
  <si>
    <t>＜未成工事支出金に関するデータ＞</t>
    <rPh sb="9" eb="10">
      <t>カン</t>
    </rPh>
    <phoneticPr fontId="2"/>
  </si>
  <si>
    <t>よって工事間接費実際額の総額は⑦</t>
    <rPh sb="8" eb="10">
      <t>ジッサイ</t>
    </rPh>
    <rPh sb="10" eb="11">
      <t>ガク</t>
    </rPh>
    <rPh sb="12" eb="14">
      <t>ソウガク</t>
    </rPh>
    <phoneticPr fontId="2"/>
  </si>
  <si>
    <t>＜工事間接費に関するデータ＞</t>
    <rPh sb="7" eb="8">
      <t>カン</t>
    </rPh>
    <phoneticPr fontId="2"/>
  </si>
  <si>
    <t>年間予定工事間接費</t>
    <rPh sb="0" eb="2">
      <t>ネンカン</t>
    </rPh>
    <rPh sb="2" eb="4">
      <t>ヨテイ</t>
    </rPh>
    <phoneticPr fontId="2"/>
  </si>
  <si>
    <t>工事間接費予定配賦率</t>
    <rPh sb="5" eb="7">
      <t>ヨテイ</t>
    </rPh>
    <rPh sb="7" eb="9">
      <t>ハイフ</t>
    </rPh>
    <rPh sb="9" eb="10">
      <t>リツ</t>
    </rPh>
    <phoneticPr fontId="2"/>
  </si>
  <si>
    <t>工事間接費予定配賦額</t>
    <rPh sb="5" eb="7">
      <t>ヨテイ</t>
    </rPh>
    <rPh sb="7" eb="9">
      <t>ハイフ</t>
    </rPh>
    <rPh sb="9" eb="10">
      <t>ガク</t>
    </rPh>
    <phoneticPr fontId="2"/>
  </si>
  <si>
    <t>工事間接費配賦差異</t>
    <rPh sb="5" eb="7">
      <t>ハイフ</t>
    </rPh>
    <rPh sb="7" eb="9">
      <t>サイ</t>
    </rPh>
    <phoneticPr fontId="2"/>
  </si>
  <si>
    <t>問題２　以下のデータを基に各問いに答えなさい。</t>
    <rPh sb="0" eb="2">
      <t>モンダイ</t>
    </rPh>
    <rPh sb="4" eb="6">
      <t>イカ</t>
    </rPh>
    <rPh sb="11" eb="12">
      <t>モト</t>
    </rPh>
    <rPh sb="13" eb="15">
      <t>カクト</t>
    </rPh>
    <rPh sb="17" eb="18">
      <t>コタ</t>
    </rPh>
    <phoneticPr fontId="2"/>
  </si>
  <si>
    <t>問題４　以下のデータを基に各問いに答えなさい。</t>
    <rPh sb="0" eb="2">
      <t>モンダイ</t>
    </rPh>
    <rPh sb="4" eb="6">
      <t>イカ</t>
    </rPh>
    <rPh sb="11" eb="12">
      <t>モト</t>
    </rPh>
    <rPh sb="13" eb="15">
      <t>カクト</t>
    </rPh>
    <rPh sb="17" eb="18">
      <t>コタ</t>
    </rPh>
    <phoneticPr fontId="2"/>
  </si>
  <si>
    <t>※直接労務費の80％で予定配賦</t>
    <rPh sb="1" eb="3">
      <t>チョクセツ</t>
    </rPh>
    <rPh sb="3" eb="6">
      <t>ロウムヒ</t>
    </rPh>
    <rPh sb="11" eb="13">
      <t>ヨテイ</t>
    </rPh>
    <rPh sb="13" eb="15">
      <t>ハイフ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</si>
</sst>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3" fontId="0" fillId="0" borderId="0" xfId="0" applyNumberForma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>
      <alignment vertical="center"/>
    </xf>
    <xf numFmtId="38" fontId="0" fillId="0" borderId="0" xfId="0" applyNumberFormat="1">
      <alignment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F10" sqref="F10"/>
    </sheetView>
  </sheetViews>
  <sheetFormatPr defaultRowHeight="13.5" x14ac:dyDescent="0.15"/>
  <cols>
    <col min="1" max="1" width="21.25" customWidth="1"/>
    <col min="2" max="2" width="11.625" customWidth="1"/>
    <col min="3" max="3" width="10.25" customWidth="1"/>
    <col min="4" max="4" width="27" bestFit="1" customWidth="1"/>
    <col min="5" max="5" width="11.875" customWidth="1"/>
    <col min="6" max="6" width="36.5" customWidth="1"/>
    <col min="7" max="7" width="3.375" bestFit="1" customWidth="1"/>
    <col min="8" max="8" width="10.25" bestFit="1" customWidth="1"/>
    <col min="9" max="9" width="3.375" bestFit="1" customWidth="1"/>
  </cols>
  <sheetData>
    <row r="1" spans="1:9" x14ac:dyDescent="0.15">
      <c r="A1" s="18" t="s">
        <v>46</v>
      </c>
      <c r="B1" s="18"/>
      <c r="C1" s="18"/>
      <c r="D1" s="18"/>
      <c r="E1" s="18"/>
      <c r="F1" s="18"/>
      <c r="G1" t="s">
        <v>26</v>
      </c>
      <c r="H1" s="2">
        <f>B5+B6-B7</f>
        <v>2520000</v>
      </c>
      <c r="I1" s="2"/>
    </row>
    <row r="2" spans="1:9" ht="23.25" customHeight="1" x14ac:dyDescent="0.15">
      <c r="A2" s="18" t="s">
        <v>5</v>
      </c>
      <c r="B2" s="18"/>
      <c r="C2" s="18"/>
      <c r="D2" s="18"/>
      <c r="E2" s="18"/>
      <c r="F2" s="18"/>
      <c r="G2" t="s">
        <v>27</v>
      </c>
      <c r="H2" s="2">
        <f>B10+B11-B12</f>
        <v>450000</v>
      </c>
      <c r="I2" s="2"/>
    </row>
    <row r="3" spans="1:9" x14ac:dyDescent="0.15">
      <c r="A3" s="4"/>
      <c r="B3" s="4"/>
      <c r="C3" s="4"/>
      <c r="D3" s="4"/>
      <c r="E3" s="4"/>
      <c r="F3" s="4"/>
      <c r="G3" t="s">
        <v>15</v>
      </c>
      <c r="H3" s="2">
        <f>B16+B17-B15</f>
        <v>7184000</v>
      </c>
      <c r="I3" s="2"/>
    </row>
    <row r="4" spans="1:9" ht="19.5" customHeight="1" x14ac:dyDescent="0.15">
      <c r="A4" s="17" t="s">
        <v>4</v>
      </c>
      <c r="B4" s="17"/>
      <c r="C4" s="3"/>
      <c r="D4" s="17" t="s">
        <v>18</v>
      </c>
      <c r="E4" s="17"/>
      <c r="G4" t="s">
        <v>16</v>
      </c>
      <c r="H4" s="2">
        <f>B22+B21-B20</f>
        <v>303000</v>
      </c>
      <c r="I4" s="2"/>
    </row>
    <row r="5" spans="1:9" ht="23.25" customHeight="1" x14ac:dyDescent="0.15">
      <c r="A5" t="s">
        <v>0</v>
      </c>
      <c r="B5" s="1">
        <v>350000</v>
      </c>
      <c r="C5" s="1"/>
      <c r="D5" t="s">
        <v>24</v>
      </c>
      <c r="E5" s="1">
        <v>150000</v>
      </c>
      <c r="G5" t="s">
        <v>25</v>
      </c>
      <c r="H5" s="2">
        <f>E5</f>
        <v>150000</v>
      </c>
      <c r="I5" s="2"/>
    </row>
    <row r="6" spans="1:9" ht="23.25" customHeight="1" x14ac:dyDescent="0.15">
      <c r="A6" t="s">
        <v>1</v>
      </c>
      <c r="B6" s="1">
        <v>2450000</v>
      </c>
      <c r="C6" s="1"/>
      <c r="D6" t="s">
        <v>19</v>
      </c>
      <c r="E6" s="1">
        <v>6720000</v>
      </c>
      <c r="F6" t="s">
        <v>20</v>
      </c>
      <c r="G6" t="s">
        <v>36</v>
      </c>
      <c r="H6">
        <f>E6/12+E8</f>
        <v>790000</v>
      </c>
      <c r="I6" s="2"/>
    </row>
    <row r="7" spans="1:9" ht="23.25" customHeight="1" x14ac:dyDescent="0.15">
      <c r="A7" t="s">
        <v>2</v>
      </c>
      <c r="B7" s="1">
        <v>280000</v>
      </c>
      <c r="C7" s="1"/>
      <c r="D7" t="s">
        <v>21</v>
      </c>
      <c r="E7" s="1">
        <v>210000</v>
      </c>
      <c r="F7" t="s">
        <v>22</v>
      </c>
      <c r="G7" t="s">
        <v>38</v>
      </c>
      <c r="H7" s="12">
        <f>H2+H4+H6</f>
        <v>1543000</v>
      </c>
      <c r="I7" s="2"/>
    </row>
    <row r="8" spans="1:9" ht="23.25" customHeight="1" x14ac:dyDescent="0.15">
      <c r="A8" t="s">
        <v>3</v>
      </c>
      <c r="B8" s="5" t="s">
        <v>6</v>
      </c>
      <c r="E8" s="1">
        <v>230000</v>
      </c>
      <c r="F8" t="s">
        <v>23</v>
      </c>
      <c r="G8" t="s">
        <v>40</v>
      </c>
      <c r="H8" s="2">
        <f>E14/E13</f>
        <v>5000</v>
      </c>
    </row>
    <row r="9" spans="1:9" ht="22.5" customHeight="1" x14ac:dyDescent="0.15">
      <c r="A9" s="17" t="s">
        <v>7</v>
      </c>
      <c r="B9" s="17"/>
      <c r="C9" s="3"/>
      <c r="D9" t="s">
        <v>49</v>
      </c>
      <c r="E9" s="5" t="s">
        <v>25</v>
      </c>
      <c r="G9" t="s">
        <v>43</v>
      </c>
      <c r="H9" s="2">
        <f>H8*E15</f>
        <v>1500000</v>
      </c>
    </row>
    <row r="10" spans="1:9" ht="23.25" customHeight="1" x14ac:dyDescent="0.15">
      <c r="A10" t="s">
        <v>0</v>
      </c>
      <c r="B10" s="1">
        <v>80000</v>
      </c>
      <c r="C10" s="1"/>
      <c r="D10" t="s">
        <v>50</v>
      </c>
      <c r="E10" s="7" t="s">
        <v>51</v>
      </c>
      <c r="F10" s="11" t="s">
        <v>56</v>
      </c>
      <c r="G10" t="s">
        <v>44</v>
      </c>
      <c r="H10" s="2">
        <f>H9-H7</f>
        <v>-43000</v>
      </c>
      <c r="I10" s="2" t="str">
        <f>IF(H10&lt;0,"借","貸")</f>
        <v>借</v>
      </c>
    </row>
    <row r="11" spans="1:9" ht="23.25" customHeight="1" x14ac:dyDescent="0.15">
      <c r="A11" t="s">
        <v>1</v>
      </c>
      <c r="B11" s="1">
        <v>420000</v>
      </c>
      <c r="C11" s="1"/>
      <c r="D11" s="17" t="s">
        <v>17</v>
      </c>
      <c r="E11" s="17"/>
      <c r="G11" t="s">
        <v>54</v>
      </c>
      <c r="H11" s="2">
        <f>H1+H3+H5+H9</f>
        <v>11354000</v>
      </c>
    </row>
    <row r="12" spans="1:9" ht="23.25" customHeight="1" x14ac:dyDescent="0.15">
      <c r="A12" t="s">
        <v>2</v>
      </c>
      <c r="B12" s="1">
        <v>50000</v>
      </c>
      <c r="C12" s="1"/>
      <c r="D12" t="s">
        <v>45</v>
      </c>
      <c r="E12" s="1"/>
      <c r="G12" t="s">
        <v>55</v>
      </c>
      <c r="H12" s="2">
        <f>E20+H11-E22</f>
        <v>10574000</v>
      </c>
      <c r="I12" s="2"/>
    </row>
    <row r="13" spans="1:9" ht="23.25" customHeight="1" x14ac:dyDescent="0.15">
      <c r="A13" t="s">
        <v>3</v>
      </c>
      <c r="B13" s="5" t="s">
        <v>8</v>
      </c>
      <c r="D13" t="s">
        <v>28</v>
      </c>
      <c r="E13" s="1">
        <v>3840</v>
      </c>
      <c r="F13" t="s">
        <v>29</v>
      </c>
      <c r="H13" s="2"/>
      <c r="I13" s="2"/>
    </row>
    <row r="14" spans="1:9" ht="20.25" customHeight="1" x14ac:dyDescent="0.15">
      <c r="A14" s="17" t="s">
        <v>9</v>
      </c>
      <c r="B14" s="17"/>
      <c r="C14" s="3"/>
      <c r="D14" t="s">
        <v>30</v>
      </c>
      <c r="E14" s="2">
        <v>19200000</v>
      </c>
      <c r="F14" t="s">
        <v>31</v>
      </c>
      <c r="H14" s="2"/>
      <c r="I14" s="2"/>
    </row>
    <row r="15" spans="1:9" ht="23.25" customHeight="1" x14ac:dyDescent="0.15">
      <c r="A15" t="s">
        <v>10</v>
      </c>
      <c r="B15" s="1">
        <v>575000</v>
      </c>
      <c r="C15" s="1"/>
      <c r="D15" t="s">
        <v>32</v>
      </c>
      <c r="E15" s="2">
        <v>300</v>
      </c>
      <c r="F15" t="s">
        <v>29</v>
      </c>
      <c r="H15" s="2"/>
      <c r="I15" s="2"/>
    </row>
    <row r="16" spans="1:9" ht="23.25" customHeight="1" x14ac:dyDescent="0.15">
      <c r="A16" t="s">
        <v>11</v>
      </c>
      <c r="B16" s="1">
        <v>7430000</v>
      </c>
      <c r="C16" s="1"/>
      <c r="D16" t="s">
        <v>33</v>
      </c>
      <c r="E16" s="5" t="s">
        <v>40</v>
      </c>
      <c r="F16" t="s">
        <v>34</v>
      </c>
      <c r="H16" s="2"/>
      <c r="I16" s="2"/>
    </row>
    <row r="17" spans="1:9" ht="23.25" customHeight="1" x14ac:dyDescent="0.15">
      <c r="A17" t="s">
        <v>12</v>
      </c>
      <c r="B17" s="1">
        <v>329000</v>
      </c>
      <c r="C17" s="1"/>
      <c r="D17" t="s">
        <v>35</v>
      </c>
      <c r="E17" s="7" t="s">
        <v>43</v>
      </c>
      <c r="F17" t="s">
        <v>31</v>
      </c>
      <c r="H17" s="2"/>
      <c r="I17" s="2"/>
    </row>
    <row r="18" spans="1:9" ht="23.25" customHeight="1" x14ac:dyDescent="0.15">
      <c r="A18" t="s">
        <v>3</v>
      </c>
      <c r="B18" s="6" t="s">
        <v>15</v>
      </c>
      <c r="C18" s="1"/>
      <c r="D18" t="s">
        <v>37</v>
      </c>
      <c r="E18" s="5" t="s">
        <v>44</v>
      </c>
      <c r="F18" t="s">
        <v>39</v>
      </c>
      <c r="H18" s="2"/>
      <c r="I18" s="2"/>
    </row>
    <row r="19" spans="1:9" ht="22.5" customHeight="1" x14ac:dyDescent="0.15">
      <c r="A19" s="17" t="s">
        <v>13</v>
      </c>
      <c r="B19" s="17"/>
      <c r="C19" s="3"/>
      <c r="D19" s="8" t="s">
        <v>14</v>
      </c>
      <c r="E19" s="8"/>
      <c r="H19" s="2"/>
      <c r="I19" s="2"/>
    </row>
    <row r="20" spans="1:9" ht="23.25" customHeight="1" x14ac:dyDescent="0.15">
      <c r="A20" t="s">
        <v>10</v>
      </c>
      <c r="B20" s="1">
        <v>87000</v>
      </c>
      <c r="C20" s="1"/>
      <c r="D20" t="s">
        <v>0</v>
      </c>
      <c r="E20" s="2">
        <v>1170000</v>
      </c>
      <c r="H20" s="2"/>
      <c r="I20" s="2"/>
    </row>
    <row r="21" spans="1:9" ht="23.25" customHeight="1" x14ac:dyDescent="0.15">
      <c r="A21" t="s">
        <v>11</v>
      </c>
      <c r="B21" s="1">
        <v>296000</v>
      </c>
      <c r="C21" s="1"/>
      <c r="D21" t="s">
        <v>41</v>
      </c>
      <c r="E21" s="5" t="s">
        <v>52</v>
      </c>
      <c r="H21" s="2"/>
      <c r="I21" s="2"/>
    </row>
    <row r="22" spans="1:9" ht="23.25" customHeight="1" x14ac:dyDescent="0.15">
      <c r="A22" t="s">
        <v>12</v>
      </c>
      <c r="B22" s="1">
        <v>94000</v>
      </c>
      <c r="C22" s="1"/>
      <c r="D22" t="s">
        <v>2</v>
      </c>
      <c r="E22" s="1">
        <v>1950000</v>
      </c>
      <c r="H22" s="2"/>
      <c r="I22" s="2"/>
    </row>
    <row r="23" spans="1:9" ht="23.25" customHeight="1" x14ac:dyDescent="0.15">
      <c r="A23" t="s">
        <v>3</v>
      </c>
      <c r="B23" s="5" t="s">
        <v>16</v>
      </c>
      <c r="D23" t="s">
        <v>42</v>
      </c>
      <c r="E23" s="5" t="s">
        <v>53</v>
      </c>
      <c r="H23" s="2"/>
      <c r="I23" s="2"/>
    </row>
    <row r="24" spans="1:9" x14ac:dyDescent="0.15">
      <c r="H24" s="2"/>
      <c r="I24" s="2"/>
    </row>
    <row r="25" spans="1:9" x14ac:dyDescent="0.15">
      <c r="H25" s="2"/>
      <c r="I25" s="2"/>
    </row>
  </sheetData>
  <mergeCells count="8">
    <mergeCell ref="A19:B19"/>
    <mergeCell ref="D4:E4"/>
    <mergeCell ref="D11:E11"/>
    <mergeCell ref="A1:F1"/>
    <mergeCell ref="A2:F2"/>
    <mergeCell ref="A4:B4"/>
    <mergeCell ref="A9:B9"/>
    <mergeCell ref="A14:B14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G1" sqref="G1"/>
    </sheetView>
  </sheetViews>
  <sheetFormatPr defaultRowHeight="13.5" x14ac:dyDescent="0.15"/>
  <cols>
    <col min="1" max="1" width="22.25" customWidth="1"/>
    <col min="2" max="3" width="12.25" customWidth="1"/>
    <col min="4" max="4" width="27" bestFit="1" customWidth="1"/>
    <col min="5" max="5" width="12.375" customWidth="1"/>
    <col min="6" max="6" width="33" bestFit="1" customWidth="1"/>
    <col min="7" max="7" width="3.375" bestFit="1" customWidth="1"/>
    <col min="8" max="8" width="10.25" bestFit="1" customWidth="1"/>
    <col min="9" max="9" width="3.375" bestFit="1" customWidth="1"/>
  </cols>
  <sheetData>
    <row r="1" spans="1:9" x14ac:dyDescent="0.15">
      <c r="A1" s="18" t="s">
        <v>65</v>
      </c>
      <c r="B1" s="18"/>
      <c r="C1" s="18"/>
      <c r="D1" s="18"/>
      <c r="E1" s="18"/>
      <c r="F1" s="18"/>
      <c r="G1" t="s">
        <v>6</v>
      </c>
      <c r="H1" s="2">
        <f>B5+B6-B7</f>
        <v>245000</v>
      </c>
      <c r="I1" s="2"/>
    </row>
    <row r="2" spans="1:9" ht="23.25" customHeight="1" x14ac:dyDescent="0.15">
      <c r="A2" s="18" t="s">
        <v>5</v>
      </c>
      <c r="B2" s="18"/>
      <c r="C2" s="18"/>
      <c r="D2" s="18"/>
      <c r="E2" s="18"/>
      <c r="F2" s="18"/>
      <c r="G2" t="s">
        <v>8</v>
      </c>
      <c r="H2" s="2">
        <f>B10+B11-B12</f>
        <v>160000</v>
      </c>
      <c r="I2" s="2"/>
    </row>
    <row r="3" spans="1:9" x14ac:dyDescent="0.15">
      <c r="A3" s="9"/>
      <c r="B3" s="9"/>
      <c r="C3" s="9"/>
      <c r="D3" s="9"/>
      <c r="E3" s="9"/>
      <c r="F3" s="9"/>
      <c r="H3" s="2"/>
      <c r="I3" s="2"/>
    </row>
    <row r="4" spans="1:9" ht="24" customHeight="1" x14ac:dyDescent="0.15">
      <c r="A4" s="17" t="s">
        <v>4</v>
      </c>
      <c r="B4" s="17"/>
      <c r="C4" s="3"/>
      <c r="D4" s="17" t="s">
        <v>18</v>
      </c>
      <c r="E4" s="17"/>
      <c r="G4" t="s">
        <v>15</v>
      </c>
      <c r="H4" s="2">
        <f>B16+B17-B15</f>
        <v>331000</v>
      </c>
      <c r="I4" s="2"/>
    </row>
    <row r="5" spans="1:9" ht="24" customHeight="1" x14ac:dyDescent="0.15">
      <c r="A5" t="s">
        <v>0</v>
      </c>
      <c r="B5" s="1">
        <v>93000</v>
      </c>
      <c r="C5" s="1"/>
      <c r="D5" t="s">
        <v>24</v>
      </c>
      <c r="E5" s="1">
        <v>93000</v>
      </c>
      <c r="G5" t="s">
        <v>16</v>
      </c>
      <c r="H5" s="2">
        <f>B22+B21-B20</f>
        <v>111000</v>
      </c>
      <c r="I5" s="2"/>
    </row>
    <row r="6" spans="1:9" ht="24" customHeight="1" x14ac:dyDescent="0.15">
      <c r="A6" t="s">
        <v>1</v>
      </c>
      <c r="B6" s="1">
        <v>223000</v>
      </c>
      <c r="C6" s="1"/>
      <c r="D6" t="s">
        <v>19</v>
      </c>
      <c r="E6" s="1">
        <v>384000</v>
      </c>
      <c r="F6" t="s">
        <v>20</v>
      </c>
      <c r="G6" t="s">
        <v>25</v>
      </c>
      <c r="H6" s="1">
        <f>E5</f>
        <v>93000</v>
      </c>
    </row>
    <row r="7" spans="1:9" ht="24" customHeight="1" x14ac:dyDescent="0.15">
      <c r="A7" t="s">
        <v>2</v>
      </c>
      <c r="B7" s="1">
        <v>71000</v>
      </c>
      <c r="C7" s="1"/>
      <c r="D7" t="s">
        <v>21</v>
      </c>
      <c r="E7" s="1">
        <v>22000</v>
      </c>
      <c r="F7" t="s">
        <v>22</v>
      </c>
      <c r="G7" t="s">
        <v>36</v>
      </c>
      <c r="H7">
        <f>E6/12+E8</f>
        <v>67000</v>
      </c>
    </row>
    <row r="8" spans="1:9" ht="24" customHeight="1" x14ac:dyDescent="0.15">
      <c r="A8" t="s">
        <v>3</v>
      </c>
      <c r="B8" s="5" t="s">
        <v>6</v>
      </c>
      <c r="E8" s="1">
        <v>35000</v>
      </c>
      <c r="F8" t="s">
        <v>23</v>
      </c>
      <c r="G8" t="s">
        <v>38</v>
      </c>
      <c r="H8" s="12">
        <f>H2+H5+H7</f>
        <v>338000</v>
      </c>
    </row>
    <row r="9" spans="1:9" ht="24" customHeight="1" x14ac:dyDescent="0.15">
      <c r="A9" s="17" t="s">
        <v>7</v>
      </c>
      <c r="B9" s="17"/>
      <c r="C9" s="3"/>
      <c r="D9" t="s">
        <v>49</v>
      </c>
      <c r="E9" s="5" t="s">
        <v>25</v>
      </c>
      <c r="G9" t="s">
        <v>40</v>
      </c>
      <c r="H9" s="2">
        <f>H1*1.5</f>
        <v>367500</v>
      </c>
      <c r="I9" s="2"/>
    </row>
    <row r="10" spans="1:9" ht="24" customHeight="1" x14ac:dyDescent="0.15">
      <c r="A10" t="s">
        <v>0</v>
      </c>
      <c r="B10" s="1">
        <v>55000</v>
      </c>
      <c r="C10" s="1"/>
      <c r="D10" t="s">
        <v>50</v>
      </c>
      <c r="E10" s="7" t="s">
        <v>36</v>
      </c>
      <c r="F10" s="13" t="s">
        <v>58</v>
      </c>
      <c r="G10" t="s">
        <v>43</v>
      </c>
      <c r="H10" s="2">
        <f>H9-H8</f>
        <v>29500</v>
      </c>
      <c r="I10" s="2" t="str">
        <f>IF(H10&lt;0,"借","貸")</f>
        <v>貸</v>
      </c>
    </row>
    <row r="11" spans="1:9" ht="24" customHeight="1" x14ac:dyDescent="0.15">
      <c r="A11" t="s">
        <v>1</v>
      </c>
      <c r="B11" s="1">
        <v>146000</v>
      </c>
      <c r="C11" s="1"/>
      <c r="F11" s="13"/>
      <c r="G11" t="s">
        <v>44</v>
      </c>
      <c r="H11" s="2">
        <f>H1+H4+H6+H9</f>
        <v>1036500</v>
      </c>
      <c r="I11" s="2"/>
    </row>
    <row r="12" spans="1:9" ht="24" customHeight="1" x14ac:dyDescent="0.15">
      <c r="A12" t="s">
        <v>2</v>
      </c>
      <c r="B12" s="1">
        <v>41000</v>
      </c>
      <c r="C12" s="1"/>
      <c r="G12" t="s">
        <v>52</v>
      </c>
      <c r="H12" s="2">
        <f>E19+H11-E21</f>
        <v>549000</v>
      </c>
    </row>
    <row r="13" spans="1:9" ht="24" customHeight="1" x14ac:dyDescent="0.15">
      <c r="A13" t="s">
        <v>3</v>
      </c>
      <c r="B13" s="5" t="s">
        <v>8</v>
      </c>
      <c r="H13" s="2"/>
      <c r="I13" s="2"/>
    </row>
    <row r="14" spans="1:9" ht="24" customHeight="1" x14ac:dyDescent="0.15">
      <c r="A14" s="17" t="s">
        <v>9</v>
      </c>
      <c r="B14" s="17"/>
      <c r="C14" s="3"/>
      <c r="D14" s="17" t="s">
        <v>59</v>
      </c>
      <c r="E14" s="17"/>
      <c r="H14" s="2"/>
      <c r="I14" s="2"/>
    </row>
    <row r="15" spans="1:9" ht="24" customHeight="1" x14ac:dyDescent="0.15">
      <c r="A15" t="s">
        <v>10</v>
      </c>
      <c r="B15" s="1">
        <v>92000</v>
      </c>
      <c r="C15" s="1"/>
      <c r="D15" t="s">
        <v>48</v>
      </c>
      <c r="E15" s="14"/>
      <c r="H15" s="2"/>
      <c r="I15" s="2"/>
    </row>
    <row r="16" spans="1:9" ht="24" customHeight="1" x14ac:dyDescent="0.15">
      <c r="A16" t="s">
        <v>11</v>
      </c>
      <c r="B16" s="1">
        <v>335000</v>
      </c>
      <c r="C16" s="1"/>
      <c r="D16" t="s">
        <v>62</v>
      </c>
      <c r="E16" s="5" t="s">
        <v>40</v>
      </c>
      <c r="F16" t="s">
        <v>31</v>
      </c>
      <c r="H16" s="2"/>
      <c r="I16" s="2"/>
    </row>
    <row r="17" spans="1:9" ht="24" customHeight="1" x14ac:dyDescent="0.15">
      <c r="A17" t="s">
        <v>12</v>
      </c>
      <c r="B17" s="1">
        <v>88000</v>
      </c>
      <c r="C17" s="1"/>
      <c r="D17" t="s">
        <v>63</v>
      </c>
      <c r="E17" s="5" t="s">
        <v>43</v>
      </c>
      <c r="F17" t="s">
        <v>39</v>
      </c>
      <c r="H17" s="2"/>
      <c r="I17" s="2"/>
    </row>
    <row r="18" spans="1:9" ht="24" customHeight="1" x14ac:dyDescent="0.15">
      <c r="A18" t="s">
        <v>3</v>
      </c>
      <c r="B18" s="6" t="s">
        <v>15</v>
      </c>
      <c r="C18" s="1"/>
      <c r="D18" s="10" t="s">
        <v>57</v>
      </c>
      <c r="E18" s="10"/>
      <c r="H18" s="2"/>
      <c r="I18" s="2"/>
    </row>
    <row r="19" spans="1:9" ht="24" customHeight="1" x14ac:dyDescent="0.15">
      <c r="A19" s="17" t="s">
        <v>13</v>
      </c>
      <c r="B19" s="17"/>
      <c r="C19" s="3"/>
      <c r="D19" t="s">
        <v>0</v>
      </c>
      <c r="E19" s="2">
        <f>問題１!E20*1.25</f>
        <v>1462500</v>
      </c>
      <c r="H19" s="2"/>
      <c r="I19" s="2"/>
    </row>
    <row r="20" spans="1:9" ht="24" customHeight="1" x14ac:dyDescent="0.15">
      <c r="A20" t="s">
        <v>10</v>
      </c>
      <c r="B20" s="1">
        <v>23000</v>
      </c>
      <c r="C20" s="1"/>
      <c r="D20" t="s">
        <v>41</v>
      </c>
      <c r="E20" s="5" t="s">
        <v>44</v>
      </c>
      <c r="H20" s="2"/>
      <c r="I20" s="2"/>
    </row>
    <row r="21" spans="1:9" ht="24" customHeight="1" x14ac:dyDescent="0.15">
      <c r="A21" t="s">
        <v>11</v>
      </c>
      <c r="B21" s="1">
        <v>116000</v>
      </c>
      <c r="C21" s="1"/>
      <c r="D21" t="s">
        <v>2</v>
      </c>
      <c r="E21" s="2">
        <f>問題１!E22*1</f>
        <v>1950000</v>
      </c>
      <c r="H21" s="2"/>
      <c r="I21" s="2"/>
    </row>
    <row r="22" spans="1:9" ht="24" customHeight="1" x14ac:dyDescent="0.15">
      <c r="A22" t="s">
        <v>12</v>
      </c>
      <c r="B22" s="1">
        <v>18000</v>
      </c>
      <c r="C22" s="1"/>
      <c r="D22" t="s">
        <v>42</v>
      </c>
      <c r="E22" s="5" t="s">
        <v>52</v>
      </c>
      <c r="H22" s="2"/>
      <c r="I22" s="2"/>
    </row>
    <row r="23" spans="1:9" ht="24" customHeight="1" x14ac:dyDescent="0.15">
      <c r="A23" t="s">
        <v>3</v>
      </c>
      <c r="B23" s="5" t="s">
        <v>16</v>
      </c>
      <c r="H23" s="2"/>
      <c r="I23" s="2"/>
    </row>
    <row r="24" spans="1:9" x14ac:dyDescent="0.15">
      <c r="H24" s="2"/>
      <c r="I24" s="2"/>
    </row>
    <row r="25" spans="1:9" x14ac:dyDescent="0.15">
      <c r="H25" s="2"/>
      <c r="I25" s="2"/>
    </row>
  </sheetData>
  <mergeCells count="8">
    <mergeCell ref="A19:B19"/>
    <mergeCell ref="A1:F1"/>
    <mergeCell ref="A2:F2"/>
    <mergeCell ref="A4:B4"/>
    <mergeCell ref="D4:E4"/>
    <mergeCell ref="A9:B9"/>
    <mergeCell ref="A14:B14"/>
    <mergeCell ref="D14:E14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D18" sqref="D18"/>
    </sheetView>
  </sheetViews>
  <sheetFormatPr defaultRowHeight="13.5" x14ac:dyDescent="0.15"/>
  <cols>
    <col min="1" max="1" width="22.25" customWidth="1"/>
    <col min="2" max="3" width="12.25" customWidth="1"/>
    <col min="4" max="4" width="27" bestFit="1" customWidth="1"/>
    <col min="5" max="5" width="12.375" customWidth="1"/>
    <col min="6" max="6" width="33" bestFit="1" customWidth="1"/>
    <col min="7" max="7" width="3.375" bestFit="1" customWidth="1"/>
    <col min="8" max="8" width="10.25" bestFit="1" customWidth="1"/>
    <col min="9" max="9" width="3.375" bestFit="1" customWidth="1"/>
  </cols>
  <sheetData>
    <row r="1" spans="1:9" x14ac:dyDescent="0.15">
      <c r="A1" s="18" t="s">
        <v>65</v>
      </c>
      <c r="B1" s="18"/>
      <c r="C1" s="18"/>
      <c r="D1" s="18"/>
      <c r="E1" s="18"/>
      <c r="F1" s="18"/>
      <c r="G1" t="s">
        <v>6</v>
      </c>
      <c r="H1" s="2">
        <f>B5+B6-B7</f>
        <v>233000</v>
      </c>
      <c r="I1" s="2"/>
    </row>
    <row r="2" spans="1:9" ht="23.25" customHeight="1" x14ac:dyDescent="0.15">
      <c r="A2" s="18" t="s">
        <v>5</v>
      </c>
      <c r="B2" s="18"/>
      <c r="C2" s="18"/>
      <c r="D2" s="18"/>
      <c r="E2" s="18"/>
      <c r="F2" s="18"/>
      <c r="G2" t="s">
        <v>8</v>
      </c>
      <c r="H2" s="2">
        <f>B10+B11-B12</f>
        <v>103000</v>
      </c>
      <c r="I2" s="2"/>
    </row>
    <row r="3" spans="1:9" x14ac:dyDescent="0.15">
      <c r="A3" s="16"/>
      <c r="B3" s="16"/>
      <c r="C3" s="16"/>
      <c r="D3" s="16"/>
      <c r="E3" s="16"/>
      <c r="F3" s="16"/>
      <c r="H3" s="2"/>
      <c r="I3" s="2"/>
    </row>
    <row r="4" spans="1:9" ht="24" customHeight="1" x14ac:dyDescent="0.15">
      <c r="A4" s="17" t="s">
        <v>4</v>
      </c>
      <c r="B4" s="17"/>
      <c r="C4" s="3"/>
      <c r="D4" s="17" t="s">
        <v>18</v>
      </c>
      <c r="E4" s="17"/>
      <c r="G4" t="s">
        <v>15</v>
      </c>
      <c r="H4" s="2">
        <f>B16+B17-B15</f>
        <v>354000</v>
      </c>
      <c r="I4" s="2"/>
    </row>
    <row r="5" spans="1:9" ht="24" customHeight="1" x14ac:dyDescent="0.15">
      <c r="A5" t="s">
        <v>0</v>
      </c>
      <c r="B5" s="1">
        <v>79000</v>
      </c>
      <c r="C5" s="1"/>
      <c r="D5" t="s">
        <v>24</v>
      </c>
      <c r="E5" s="1">
        <v>77000</v>
      </c>
      <c r="G5" t="s">
        <v>16</v>
      </c>
      <c r="H5" s="2">
        <f>B22+B21-B20</f>
        <v>93600</v>
      </c>
      <c r="I5" s="2"/>
    </row>
    <row r="6" spans="1:9" ht="24" customHeight="1" x14ac:dyDescent="0.15">
      <c r="A6" t="s">
        <v>1</v>
      </c>
      <c r="B6" s="1">
        <v>245000</v>
      </c>
      <c r="C6" s="1"/>
      <c r="D6" t="s">
        <v>19</v>
      </c>
      <c r="E6" s="1">
        <v>396000</v>
      </c>
      <c r="F6" t="s">
        <v>20</v>
      </c>
      <c r="G6" t="s">
        <v>25</v>
      </c>
      <c r="H6" s="1">
        <f>E5</f>
        <v>77000</v>
      </c>
    </row>
    <row r="7" spans="1:9" ht="24" customHeight="1" x14ac:dyDescent="0.15">
      <c r="A7" t="s">
        <v>2</v>
      </c>
      <c r="B7" s="1">
        <v>91000</v>
      </c>
      <c r="C7" s="1"/>
      <c r="D7" t="s">
        <v>21</v>
      </c>
      <c r="E7" s="1">
        <v>28000</v>
      </c>
      <c r="F7" t="s">
        <v>22</v>
      </c>
      <c r="G7" t="s">
        <v>36</v>
      </c>
      <c r="H7">
        <f>E6/12+E8</f>
        <v>59000</v>
      </c>
    </row>
    <row r="8" spans="1:9" ht="24" customHeight="1" x14ac:dyDescent="0.15">
      <c r="A8" t="s">
        <v>3</v>
      </c>
      <c r="B8" s="5" t="s">
        <v>6</v>
      </c>
      <c r="E8" s="1">
        <v>26000</v>
      </c>
      <c r="F8" t="s">
        <v>23</v>
      </c>
      <c r="G8" t="s">
        <v>38</v>
      </c>
      <c r="H8" s="12">
        <f>H2+H5+H7</f>
        <v>255600</v>
      </c>
    </row>
    <row r="9" spans="1:9" ht="24" customHeight="1" x14ac:dyDescent="0.15">
      <c r="A9" s="17" t="s">
        <v>7</v>
      </c>
      <c r="B9" s="17"/>
      <c r="C9" s="3"/>
      <c r="D9" t="s">
        <v>49</v>
      </c>
      <c r="E9" s="5" t="s">
        <v>25</v>
      </c>
      <c r="G9" t="s">
        <v>40</v>
      </c>
      <c r="H9" s="2">
        <f>H4*0.8</f>
        <v>283200</v>
      </c>
      <c r="I9" s="2"/>
    </row>
    <row r="10" spans="1:9" ht="24" customHeight="1" x14ac:dyDescent="0.15">
      <c r="A10" t="s">
        <v>0</v>
      </c>
      <c r="B10" s="1">
        <v>23000</v>
      </c>
      <c r="C10" s="1"/>
      <c r="D10" t="s">
        <v>50</v>
      </c>
      <c r="E10" s="7" t="s">
        <v>36</v>
      </c>
      <c r="F10" s="13" t="s">
        <v>58</v>
      </c>
      <c r="G10" t="s">
        <v>43</v>
      </c>
      <c r="H10" s="2">
        <f>H9-H8</f>
        <v>27600</v>
      </c>
      <c r="I10" s="2" t="str">
        <f>IF(H10&lt;0,"借","貸")</f>
        <v>貸</v>
      </c>
    </row>
    <row r="11" spans="1:9" ht="24" customHeight="1" x14ac:dyDescent="0.15">
      <c r="A11" t="s">
        <v>1</v>
      </c>
      <c r="B11" s="1">
        <v>99000</v>
      </c>
      <c r="C11" s="1"/>
      <c r="F11" s="13"/>
      <c r="G11" t="s">
        <v>44</v>
      </c>
      <c r="H11" s="2">
        <f>H1+H4+H6+H9</f>
        <v>947200</v>
      </c>
      <c r="I11" s="2"/>
    </row>
    <row r="12" spans="1:9" ht="24" customHeight="1" x14ac:dyDescent="0.15">
      <c r="A12" t="s">
        <v>2</v>
      </c>
      <c r="B12" s="1">
        <v>19000</v>
      </c>
      <c r="C12" s="1"/>
      <c r="G12" t="s">
        <v>52</v>
      </c>
      <c r="H12" s="2">
        <f>E19+H11-E21</f>
        <v>1027200</v>
      </c>
    </row>
    <row r="13" spans="1:9" ht="24" customHeight="1" x14ac:dyDescent="0.15">
      <c r="A13" t="s">
        <v>3</v>
      </c>
      <c r="B13" s="5" t="s">
        <v>8</v>
      </c>
      <c r="H13" s="2"/>
      <c r="I13" s="2"/>
    </row>
    <row r="14" spans="1:9" ht="24" customHeight="1" x14ac:dyDescent="0.15">
      <c r="A14" s="17" t="s">
        <v>9</v>
      </c>
      <c r="B14" s="17"/>
      <c r="C14" s="3"/>
      <c r="D14" s="17" t="s">
        <v>59</v>
      </c>
      <c r="E14" s="17"/>
      <c r="H14" s="2"/>
      <c r="I14" s="2"/>
    </row>
    <row r="15" spans="1:9" ht="24" customHeight="1" x14ac:dyDescent="0.15">
      <c r="A15" t="s">
        <v>10</v>
      </c>
      <c r="B15" s="1">
        <v>76000</v>
      </c>
      <c r="C15" s="1"/>
      <c r="D15" t="s">
        <v>66</v>
      </c>
      <c r="E15" s="14"/>
      <c r="H15" s="2"/>
      <c r="I15" s="2"/>
    </row>
    <row r="16" spans="1:9" ht="24" customHeight="1" x14ac:dyDescent="0.15">
      <c r="A16" t="s">
        <v>11</v>
      </c>
      <c r="B16" s="1">
        <v>349000</v>
      </c>
      <c r="C16" s="1"/>
      <c r="D16" t="s">
        <v>62</v>
      </c>
      <c r="E16" s="5" t="s">
        <v>40</v>
      </c>
      <c r="F16" t="s">
        <v>31</v>
      </c>
      <c r="H16" s="2"/>
      <c r="I16" s="2"/>
    </row>
    <row r="17" spans="1:9" ht="24" customHeight="1" x14ac:dyDescent="0.15">
      <c r="A17" t="s">
        <v>12</v>
      </c>
      <c r="B17" s="1">
        <v>81000</v>
      </c>
      <c r="C17" s="1"/>
      <c r="D17" t="s">
        <v>63</v>
      </c>
      <c r="E17" s="5" t="s">
        <v>43</v>
      </c>
      <c r="F17" t="s">
        <v>39</v>
      </c>
      <c r="H17" s="2"/>
      <c r="I17" s="2"/>
    </row>
    <row r="18" spans="1:9" ht="24" customHeight="1" x14ac:dyDescent="0.15">
      <c r="A18" t="s">
        <v>3</v>
      </c>
      <c r="B18" s="6" t="s">
        <v>15</v>
      </c>
      <c r="C18" s="1"/>
      <c r="D18" s="15" t="s">
        <v>57</v>
      </c>
      <c r="E18" s="15"/>
      <c r="H18" s="2"/>
      <c r="I18" s="2"/>
    </row>
    <row r="19" spans="1:9" ht="24" customHeight="1" x14ac:dyDescent="0.15">
      <c r="A19" s="17" t="s">
        <v>13</v>
      </c>
      <c r="B19" s="17"/>
      <c r="C19" s="3"/>
      <c r="D19" t="s">
        <v>0</v>
      </c>
      <c r="E19" s="2">
        <v>430000</v>
      </c>
      <c r="H19" s="2"/>
      <c r="I19" s="2"/>
    </row>
    <row r="20" spans="1:9" ht="24" customHeight="1" x14ac:dyDescent="0.15">
      <c r="A20" t="s">
        <v>10</v>
      </c>
      <c r="B20" s="1">
        <v>21000</v>
      </c>
      <c r="C20" s="1"/>
      <c r="D20" t="s">
        <v>41</v>
      </c>
      <c r="E20" s="5" t="s">
        <v>44</v>
      </c>
      <c r="H20" s="2"/>
      <c r="I20" s="2"/>
    </row>
    <row r="21" spans="1:9" ht="24" customHeight="1" x14ac:dyDescent="0.15">
      <c r="A21" t="s">
        <v>11</v>
      </c>
      <c r="B21" s="1">
        <v>95600</v>
      </c>
      <c r="C21" s="1"/>
      <c r="D21" t="s">
        <v>2</v>
      </c>
      <c r="E21" s="2">
        <v>350000</v>
      </c>
      <c r="H21" s="2"/>
      <c r="I21" s="2"/>
    </row>
    <row r="22" spans="1:9" ht="24" customHeight="1" x14ac:dyDescent="0.15">
      <c r="A22" t="s">
        <v>12</v>
      </c>
      <c r="B22" s="1">
        <v>19000</v>
      </c>
      <c r="C22" s="1"/>
      <c r="D22" t="s">
        <v>42</v>
      </c>
      <c r="E22" s="5" t="s">
        <v>52</v>
      </c>
      <c r="H22" s="2"/>
      <c r="I22" s="2"/>
    </row>
    <row r="23" spans="1:9" ht="24" customHeight="1" x14ac:dyDescent="0.15">
      <c r="A23" t="s">
        <v>3</v>
      </c>
      <c r="B23" s="5" t="s">
        <v>16</v>
      </c>
      <c r="H23" s="2"/>
      <c r="I23" s="2"/>
    </row>
    <row r="24" spans="1:9" x14ac:dyDescent="0.15">
      <c r="H24" s="2"/>
      <c r="I24" s="2"/>
    </row>
    <row r="25" spans="1:9" x14ac:dyDescent="0.15">
      <c r="H25" s="2"/>
      <c r="I25" s="2"/>
    </row>
  </sheetData>
  <mergeCells count="8">
    <mergeCell ref="A19:B19"/>
    <mergeCell ref="A1:F1"/>
    <mergeCell ref="A2:F2"/>
    <mergeCell ref="A4:B4"/>
    <mergeCell ref="D4:E4"/>
    <mergeCell ref="A9:B9"/>
    <mergeCell ref="A14:B14"/>
    <mergeCell ref="D14:E14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7" workbookViewId="0">
      <selection sqref="A1:F1"/>
    </sheetView>
  </sheetViews>
  <sheetFormatPr defaultRowHeight="13.5" x14ac:dyDescent="0.15"/>
  <cols>
    <col min="1" max="1" width="21.25" customWidth="1"/>
    <col min="2" max="2" width="11.625" customWidth="1"/>
    <col min="3" max="3" width="10.25" customWidth="1"/>
    <col min="4" max="4" width="27" bestFit="1" customWidth="1"/>
    <col min="5" max="5" width="11.875" customWidth="1"/>
    <col min="6" max="6" width="36.5" customWidth="1"/>
    <col min="7" max="7" width="3.375" bestFit="1" customWidth="1"/>
    <col min="8" max="8" width="10.25" bestFit="1" customWidth="1"/>
    <col min="9" max="9" width="3.375" bestFit="1" customWidth="1"/>
  </cols>
  <sheetData>
    <row r="1" spans="1:9" x14ac:dyDescent="0.15">
      <c r="A1" s="18" t="s">
        <v>64</v>
      </c>
      <c r="B1" s="18"/>
      <c r="C1" s="18"/>
      <c r="D1" s="18"/>
      <c r="E1" s="18"/>
      <c r="F1" s="18"/>
      <c r="G1" t="s">
        <v>6</v>
      </c>
      <c r="H1" s="2">
        <f>B5+B6-B7</f>
        <v>2016000</v>
      </c>
      <c r="I1" s="2"/>
    </row>
    <row r="2" spans="1:9" ht="23.25" customHeight="1" x14ac:dyDescent="0.15">
      <c r="A2" s="18" t="s">
        <v>5</v>
      </c>
      <c r="B2" s="18"/>
      <c r="C2" s="18"/>
      <c r="D2" s="18"/>
      <c r="E2" s="18"/>
      <c r="F2" s="18"/>
      <c r="G2" t="s">
        <v>8</v>
      </c>
      <c r="H2" s="2">
        <f>B10+B11-B12</f>
        <v>270000</v>
      </c>
      <c r="I2" s="2"/>
    </row>
    <row r="3" spans="1:9" x14ac:dyDescent="0.15">
      <c r="A3" s="4"/>
      <c r="B3" s="4"/>
      <c r="C3" s="4"/>
      <c r="D3" s="4"/>
      <c r="E3" s="4"/>
      <c r="F3" s="4"/>
      <c r="G3" t="s">
        <v>15</v>
      </c>
      <c r="H3" s="2">
        <f>B16+B17-B15</f>
        <v>3592000</v>
      </c>
      <c r="I3" s="2"/>
    </row>
    <row r="4" spans="1:9" ht="19.5" customHeight="1" x14ac:dyDescent="0.15">
      <c r="A4" s="17" t="s">
        <v>4</v>
      </c>
      <c r="B4" s="17"/>
      <c r="C4" s="3"/>
      <c r="D4" s="17" t="s">
        <v>18</v>
      </c>
      <c r="E4" s="17"/>
      <c r="G4" t="s">
        <v>16</v>
      </c>
      <c r="H4" s="2">
        <f>B22+B21-B20</f>
        <v>363000</v>
      </c>
      <c r="I4" s="2"/>
    </row>
    <row r="5" spans="1:9" ht="23.25" customHeight="1" x14ac:dyDescent="0.15">
      <c r="A5" t="s">
        <v>0</v>
      </c>
      <c r="B5" s="1">
        <f>問題１!B5*0.8</f>
        <v>280000</v>
      </c>
      <c r="C5" s="1"/>
      <c r="D5" t="s">
        <v>24</v>
      </c>
      <c r="E5" s="1">
        <v>420000</v>
      </c>
      <c r="G5" t="s">
        <v>25</v>
      </c>
      <c r="H5" s="2">
        <f>E5</f>
        <v>420000</v>
      </c>
      <c r="I5" s="2"/>
    </row>
    <row r="6" spans="1:9" ht="23.25" customHeight="1" x14ac:dyDescent="0.15">
      <c r="A6" t="s">
        <v>1</v>
      </c>
      <c r="B6" s="1">
        <f>問題１!B6*0.8</f>
        <v>1960000</v>
      </c>
      <c r="C6" s="1"/>
      <c r="D6" t="s">
        <v>19</v>
      </c>
      <c r="E6" s="1">
        <f>問題１!E6*0.8</f>
        <v>5376000</v>
      </c>
      <c r="F6" t="s">
        <v>20</v>
      </c>
      <c r="G6" t="s">
        <v>36</v>
      </c>
      <c r="H6">
        <f>E6/12+E8</f>
        <v>628000</v>
      </c>
      <c r="I6" s="2"/>
    </row>
    <row r="7" spans="1:9" ht="23.25" customHeight="1" x14ac:dyDescent="0.15">
      <c r="A7" t="s">
        <v>2</v>
      </c>
      <c r="B7" s="1">
        <f>問題１!B7*0.8</f>
        <v>224000</v>
      </c>
      <c r="C7" s="1"/>
      <c r="D7" t="s">
        <v>21</v>
      </c>
      <c r="E7" s="1">
        <v>190000</v>
      </c>
      <c r="F7" t="s">
        <v>22</v>
      </c>
      <c r="G7" t="s">
        <v>38</v>
      </c>
      <c r="H7" s="12">
        <f>H2+H4+H6</f>
        <v>1261000</v>
      </c>
      <c r="I7" s="2"/>
    </row>
    <row r="8" spans="1:9" ht="23.25" customHeight="1" x14ac:dyDescent="0.15">
      <c r="A8" t="s">
        <v>3</v>
      </c>
      <c r="B8" s="5" t="s">
        <v>6</v>
      </c>
      <c r="E8" s="1">
        <v>180000</v>
      </c>
      <c r="F8" t="s">
        <v>23</v>
      </c>
      <c r="G8" t="s">
        <v>40</v>
      </c>
      <c r="H8" s="2">
        <f>E14/E13</f>
        <v>3200</v>
      </c>
    </row>
    <row r="9" spans="1:9" ht="22.5" customHeight="1" x14ac:dyDescent="0.15">
      <c r="A9" s="17" t="s">
        <v>7</v>
      </c>
      <c r="B9" s="17"/>
      <c r="C9" s="3"/>
      <c r="D9" t="s">
        <v>49</v>
      </c>
      <c r="E9" s="5" t="s">
        <v>25</v>
      </c>
      <c r="G9" t="s">
        <v>43</v>
      </c>
      <c r="H9" s="2">
        <f>H8*E15</f>
        <v>1280000</v>
      </c>
      <c r="I9" s="2"/>
    </row>
    <row r="10" spans="1:9" ht="23.25" customHeight="1" x14ac:dyDescent="0.15">
      <c r="A10" t="s">
        <v>0</v>
      </c>
      <c r="B10" s="1">
        <f>問題１!B10*0.6</f>
        <v>48000</v>
      </c>
      <c r="C10" s="1"/>
      <c r="D10" t="s">
        <v>50</v>
      </c>
      <c r="E10" s="7" t="s">
        <v>51</v>
      </c>
      <c r="F10" s="11" t="s">
        <v>56</v>
      </c>
      <c r="G10" t="s">
        <v>44</v>
      </c>
      <c r="H10" s="2">
        <f>H9-H7</f>
        <v>19000</v>
      </c>
      <c r="I10" s="2" t="str">
        <f>IF(H10&lt;0,"借","貸")</f>
        <v>貸</v>
      </c>
    </row>
    <row r="11" spans="1:9" ht="23.25" customHeight="1" x14ac:dyDescent="0.15">
      <c r="A11" t="s">
        <v>1</v>
      </c>
      <c r="B11" s="1">
        <f>問題１!B11*0.6</f>
        <v>252000</v>
      </c>
      <c r="C11" s="1"/>
      <c r="D11" s="17" t="s">
        <v>17</v>
      </c>
      <c r="E11" s="17"/>
      <c r="G11" t="s">
        <v>54</v>
      </c>
      <c r="H11" s="2">
        <f>H1+H3+H5+H9</f>
        <v>7308000</v>
      </c>
    </row>
    <row r="12" spans="1:9" ht="23.25" customHeight="1" x14ac:dyDescent="0.15">
      <c r="A12" t="s">
        <v>2</v>
      </c>
      <c r="B12" s="1">
        <f>問題１!B12*0.6</f>
        <v>30000</v>
      </c>
      <c r="C12" s="1"/>
      <c r="D12" t="s">
        <v>45</v>
      </c>
      <c r="E12" s="1"/>
      <c r="G12" t="s">
        <v>55</v>
      </c>
      <c r="H12" s="2">
        <f>E20+H11-E22</f>
        <v>6953000</v>
      </c>
      <c r="I12" s="2"/>
    </row>
    <row r="13" spans="1:9" ht="23.25" customHeight="1" x14ac:dyDescent="0.15">
      <c r="A13" t="s">
        <v>3</v>
      </c>
      <c r="B13" s="5" t="s">
        <v>8</v>
      </c>
      <c r="D13" t="s">
        <v>28</v>
      </c>
      <c r="E13" s="1">
        <v>6000</v>
      </c>
      <c r="F13" t="s">
        <v>29</v>
      </c>
      <c r="H13" s="2"/>
      <c r="I13" s="2"/>
    </row>
    <row r="14" spans="1:9" ht="20.25" customHeight="1" x14ac:dyDescent="0.15">
      <c r="A14" s="17" t="s">
        <v>9</v>
      </c>
      <c r="B14" s="17"/>
      <c r="C14" s="3"/>
      <c r="D14" t="s">
        <v>30</v>
      </c>
      <c r="E14" s="2">
        <v>19200000</v>
      </c>
      <c r="F14" t="s">
        <v>31</v>
      </c>
      <c r="H14" s="2"/>
      <c r="I14" s="2"/>
    </row>
    <row r="15" spans="1:9" ht="23.25" customHeight="1" x14ac:dyDescent="0.15">
      <c r="A15" t="s">
        <v>10</v>
      </c>
      <c r="B15" s="1">
        <f>問題１!B15*0.5</f>
        <v>287500</v>
      </c>
      <c r="C15" s="1"/>
      <c r="D15" t="s">
        <v>32</v>
      </c>
      <c r="E15" s="2">
        <v>400</v>
      </c>
      <c r="F15" t="s">
        <v>29</v>
      </c>
      <c r="H15" s="2"/>
      <c r="I15" s="2"/>
    </row>
    <row r="16" spans="1:9" ht="23.25" customHeight="1" x14ac:dyDescent="0.15">
      <c r="A16" t="s">
        <v>11</v>
      </c>
      <c r="B16" s="1">
        <f>問題１!B16*0.5</f>
        <v>3715000</v>
      </c>
      <c r="C16" s="1"/>
      <c r="D16" t="s">
        <v>33</v>
      </c>
      <c r="E16" s="5" t="s">
        <v>40</v>
      </c>
      <c r="F16" t="s">
        <v>34</v>
      </c>
      <c r="H16" s="2"/>
      <c r="I16" s="2"/>
    </row>
    <row r="17" spans="1:9" ht="23.25" customHeight="1" x14ac:dyDescent="0.15">
      <c r="A17" t="s">
        <v>12</v>
      </c>
      <c r="B17" s="1">
        <f>問題１!B17*0.5</f>
        <v>164500</v>
      </c>
      <c r="C17" s="1"/>
      <c r="D17" t="s">
        <v>35</v>
      </c>
      <c r="E17" s="7" t="s">
        <v>43</v>
      </c>
      <c r="F17" t="s">
        <v>31</v>
      </c>
      <c r="H17" s="2"/>
      <c r="I17" s="2"/>
    </row>
    <row r="18" spans="1:9" ht="23.25" customHeight="1" x14ac:dyDescent="0.15">
      <c r="A18" t="s">
        <v>3</v>
      </c>
      <c r="B18" s="6" t="s">
        <v>15</v>
      </c>
      <c r="C18" s="1"/>
      <c r="D18" t="s">
        <v>37</v>
      </c>
      <c r="E18" s="5" t="s">
        <v>44</v>
      </c>
      <c r="F18" t="s">
        <v>39</v>
      </c>
      <c r="H18" s="2"/>
      <c r="I18" s="2"/>
    </row>
    <row r="19" spans="1:9" ht="22.5" customHeight="1" x14ac:dyDescent="0.15">
      <c r="A19" s="17" t="s">
        <v>13</v>
      </c>
      <c r="B19" s="17"/>
      <c r="C19" s="3"/>
      <c r="D19" s="8" t="s">
        <v>14</v>
      </c>
      <c r="E19" s="8"/>
      <c r="H19" s="2"/>
      <c r="I19" s="2"/>
    </row>
    <row r="20" spans="1:9" ht="23.25" customHeight="1" x14ac:dyDescent="0.15">
      <c r="A20" t="s">
        <v>10</v>
      </c>
      <c r="B20" s="1">
        <f>ROUNDDOWN(問題１!B20*1.2,-3)</f>
        <v>104000</v>
      </c>
      <c r="C20" s="1"/>
      <c r="D20" t="s">
        <v>0</v>
      </c>
      <c r="E20" s="2">
        <v>1555000</v>
      </c>
      <c r="H20" s="2"/>
      <c r="I20" s="2"/>
    </row>
    <row r="21" spans="1:9" ht="23.25" customHeight="1" x14ac:dyDescent="0.15">
      <c r="A21" t="s">
        <v>11</v>
      </c>
      <c r="B21" s="1">
        <f>ROUNDDOWN(問題１!B21*1.2,-3)</f>
        <v>355000</v>
      </c>
      <c r="C21" s="1"/>
      <c r="D21" t="s">
        <v>41</v>
      </c>
      <c r="E21" s="5" t="s">
        <v>52</v>
      </c>
      <c r="H21" s="2"/>
      <c r="I21" s="2"/>
    </row>
    <row r="22" spans="1:9" ht="23.25" customHeight="1" x14ac:dyDescent="0.15">
      <c r="A22" t="s">
        <v>12</v>
      </c>
      <c r="B22" s="1">
        <f>ROUNDDOWN(問題１!B22*1.2,-3)</f>
        <v>112000</v>
      </c>
      <c r="C22" s="1"/>
      <c r="D22" t="s">
        <v>2</v>
      </c>
      <c r="E22" s="1">
        <v>1910000</v>
      </c>
      <c r="H22" s="2"/>
      <c r="I22" s="2"/>
    </row>
    <row r="23" spans="1:9" ht="23.25" customHeight="1" x14ac:dyDescent="0.15">
      <c r="A23" t="s">
        <v>3</v>
      </c>
      <c r="B23" s="5" t="s">
        <v>16</v>
      </c>
      <c r="D23" t="s">
        <v>42</v>
      </c>
      <c r="E23" s="5" t="s">
        <v>53</v>
      </c>
      <c r="H23" s="2"/>
      <c r="I23" s="2"/>
    </row>
    <row r="24" spans="1:9" x14ac:dyDescent="0.15">
      <c r="H24" s="2"/>
      <c r="I24" s="2"/>
    </row>
    <row r="25" spans="1:9" x14ac:dyDescent="0.15">
      <c r="H25" s="2"/>
      <c r="I25" s="2"/>
    </row>
  </sheetData>
  <mergeCells count="8">
    <mergeCell ref="A14:B14"/>
    <mergeCell ref="A19:B19"/>
    <mergeCell ref="A1:F1"/>
    <mergeCell ref="A2:F2"/>
    <mergeCell ref="A4:B4"/>
    <mergeCell ref="D4:E4"/>
    <mergeCell ref="A9:B9"/>
    <mergeCell ref="D11:E11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7" workbookViewId="0">
      <selection activeCell="I12" sqref="I12"/>
    </sheetView>
  </sheetViews>
  <sheetFormatPr defaultRowHeight="13.5" x14ac:dyDescent="0.15"/>
  <cols>
    <col min="1" max="1" width="22.25" customWidth="1"/>
    <col min="2" max="3" width="12.25" customWidth="1"/>
    <col min="4" max="4" width="27" bestFit="1" customWidth="1"/>
    <col min="5" max="5" width="12.375" customWidth="1"/>
    <col min="6" max="6" width="33" bestFit="1" customWidth="1"/>
    <col min="7" max="7" width="3.375" bestFit="1" customWidth="1"/>
    <col min="8" max="8" width="10.25" bestFit="1" customWidth="1"/>
    <col min="9" max="9" width="3.375" bestFit="1" customWidth="1"/>
  </cols>
  <sheetData>
    <row r="1" spans="1:9" x14ac:dyDescent="0.15">
      <c r="A1" s="18" t="s">
        <v>47</v>
      </c>
      <c r="B1" s="18"/>
      <c r="C1" s="18"/>
      <c r="D1" s="18"/>
      <c r="E1" s="18"/>
      <c r="F1" s="18"/>
      <c r="G1" t="s">
        <v>26</v>
      </c>
      <c r="H1" s="2">
        <f>B5+B6-B7</f>
        <v>892000</v>
      </c>
      <c r="I1" s="2"/>
    </row>
    <row r="2" spans="1:9" ht="23.25" customHeight="1" x14ac:dyDescent="0.15">
      <c r="A2" s="18" t="s">
        <v>5</v>
      </c>
      <c r="B2" s="18"/>
      <c r="C2" s="18"/>
      <c r="D2" s="18"/>
      <c r="E2" s="18"/>
      <c r="F2" s="18"/>
      <c r="G2" t="s">
        <v>27</v>
      </c>
      <c r="H2" s="2">
        <f>B10+B11-B12</f>
        <v>360000</v>
      </c>
      <c r="I2" s="2"/>
    </row>
    <row r="3" spans="1:9" x14ac:dyDescent="0.15">
      <c r="A3" s="4"/>
      <c r="B3" s="4"/>
      <c r="C3" s="4"/>
      <c r="D3" s="4"/>
      <c r="E3" s="4"/>
      <c r="F3" s="4"/>
      <c r="H3" s="2"/>
      <c r="I3" s="2"/>
    </row>
    <row r="4" spans="1:9" ht="24" customHeight="1" x14ac:dyDescent="0.15">
      <c r="A4" s="17" t="s">
        <v>4</v>
      </c>
      <c r="B4" s="17"/>
      <c r="C4" s="3"/>
      <c r="D4" s="17" t="s">
        <v>18</v>
      </c>
      <c r="E4" s="17"/>
      <c r="G4" t="s">
        <v>15</v>
      </c>
      <c r="H4" s="2">
        <f>B16+B17-B15</f>
        <v>1207400</v>
      </c>
      <c r="I4" s="2"/>
    </row>
    <row r="5" spans="1:9" ht="24" customHeight="1" x14ac:dyDescent="0.15">
      <c r="A5" t="s">
        <v>0</v>
      </c>
      <c r="B5" s="1">
        <v>155000</v>
      </c>
      <c r="C5" s="1"/>
      <c r="D5" t="s">
        <v>24</v>
      </c>
      <c r="E5" s="1">
        <v>320000</v>
      </c>
      <c r="G5" t="s">
        <v>16</v>
      </c>
      <c r="H5" s="2">
        <f>B22+B21-B20</f>
        <v>363000</v>
      </c>
      <c r="I5" s="2"/>
    </row>
    <row r="6" spans="1:9" ht="24" customHeight="1" x14ac:dyDescent="0.15">
      <c r="A6" t="s">
        <v>1</v>
      </c>
      <c r="B6" s="1">
        <v>979000</v>
      </c>
      <c r="C6" s="1"/>
      <c r="D6" t="s">
        <v>19</v>
      </c>
      <c r="E6" s="1">
        <f>問題１!E6*0.6</f>
        <v>4032000</v>
      </c>
      <c r="F6" t="s">
        <v>20</v>
      </c>
      <c r="G6" t="s">
        <v>25</v>
      </c>
      <c r="H6" s="1">
        <f>E5</f>
        <v>320000</v>
      </c>
    </row>
    <row r="7" spans="1:9" ht="24" customHeight="1" x14ac:dyDescent="0.15">
      <c r="A7" t="s">
        <v>2</v>
      </c>
      <c r="B7" s="1">
        <v>242000</v>
      </c>
      <c r="C7" s="1"/>
      <c r="D7" t="s">
        <v>21</v>
      </c>
      <c r="E7" s="1">
        <f>問題１!E7*1.5</f>
        <v>315000</v>
      </c>
      <c r="F7" t="s">
        <v>22</v>
      </c>
      <c r="G7" t="s">
        <v>36</v>
      </c>
      <c r="H7">
        <f>E6/12+E8</f>
        <v>646000</v>
      </c>
    </row>
    <row r="8" spans="1:9" ht="24" customHeight="1" x14ac:dyDescent="0.15">
      <c r="A8" t="s">
        <v>3</v>
      </c>
      <c r="B8" s="5" t="s">
        <v>6</v>
      </c>
      <c r="E8" s="1">
        <v>310000</v>
      </c>
      <c r="F8" t="s">
        <v>23</v>
      </c>
      <c r="G8" t="s">
        <v>38</v>
      </c>
      <c r="H8" s="12">
        <f>H2+H5+H7</f>
        <v>1369000</v>
      </c>
    </row>
    <row r="9" spans="1:9" ht="24" customHeight="1" x14ac:dyDescent="0.15">
      <c r="A9" s="17" t="s">
        <v>7</v>
      </c>
      <c r="B9" s="17"/>
      <c r="C9" s="3"/>
      <c r="D9" t="s">
        <v>49</v>
      </c>
      <c r="E9" s="5" t="s">
        <v>25</v>
      </c>
      <c r="G9" t="s">
        <v>40</v>
      </c>
      <c r="H9" s="2">
        <f>H1*1.5</f>
        <v>1338000</v>
      </c>
      <c r="I9" s="2"/>
    </row>
    <row r="10" spans="1:9" ht="24" customHeight="1" x14ac:dyDescent="0.15">
      <c r="A10" t="s">
        <v>0</v>
      </c>
      <c r="B10" s="1">
        <f>問題１!B10*0.8</f>
        <v>64000</v>
      </c>
      <c r="C10" s="1"/>
      <c r="D10" t="s">
        <v>50</v>
      </c>
      <c r="E10" s="7" t="s">
        <v>51</v>
      </c>
      <c r="F10" s="13" t="s">
        <v>56</v>
      </c>
      <c r="G10" t="s">
        <v>43</v>
      </c>
      <c r="H10" s="2">
        <f>H9-H8</f>
        <v>-31000</v>
      </c>
      <c r="I10" s="2" t="str">
        <f>IF(H10&lt;0,"借","貸")</f>
        <v>借</v>
      </c>
    </row>
    <row r="11" spans="1:9" ht="24" customHeight="1" x14ac:dyDescent="0.15">
      <c r="A11" t="s">
        <v>1</v>
      </c>
      <c r="B11" s="1">
        <f>問題１!B11*0.8</f>
        <v>336000</v>
      </c>
      <c r="C11" s="1"/>
      <c r="F11" s="13"/>
      <c r="G11" t="s">
        <v>44</v>
      </c>
      <c r="H11" s="2">
        <f>H1+H4+H6+H9</f>
        <v>3757400</v>
      </c>
      <c r="I11" s="2"/>
    </row>
    <row r="12" spans="1:9" ht="24" customHeight="1" x14ac:dyDescent="0.15">
      <c r="A12" t="s">
        <v>2</v>
      </c>
      <c r="B12" s="1">
        <f>問題１!B12*0.8</f>
        <v>40000</v>
      </c>
      <c r="C12" s="1"/>
      <c r="G12" t="s">
        <v>54</v>
      </c>
      <c r="H12" s="2">
        <f>E19+H11-E21</f>
        <v>3269900</v>
      </c>
    </row>
    <row r="13" spans="1:9" ht="24" customHeight="1" x14ac:dyDescent="0.15">
      <c r="A13" t="s">
        <v>3</v>
      </c>
      <c r="B13" s="5" t="s">
        <v>8</v>
      </c>
      <c r="H13" s="2"/>
      <c r="I13" s="2"/>
    </row>
    <row r="14" spans="1:9" ht="24" customHeight="1" x14ac:dyDescent="0.15">
      <c r="A14" s="17" t="s">
        <v>9</v>
      </c>
      <c r="B14" s="17"/>
      <c r="C14" s="3"/>
      <c r="D14" s="17" t="s">
        <v>17</v>
      </c>
      <c r="E14" s="17"/>
      <c r="H14" s="2"/>
      <c r="I14" s="2"/>
    </row>
    <row r="15" spans="1:9" ht="24" customHeight="1" x14ac:dyDescent="0.15">
      <c r="A15" t="s">
        <v>10</v>
      </c>
      <c r="B15" s="1">
        <v>220000</v>
      </c>
      <c r="C15" s="1"/>
      <c r="D15" t="s">
        <v>48</v>
      </c>
      <c r="E15" s="14"/>
      <c r="H15" s="2"/>
      <c r="I15" s="2"/>
    </row>
    <row r="16" spans="1:9" ht="24" customHeight="1" x14ac:dyDescent="0.15">
      <c r="A16" t="s">
        <v>11</v>
      </c>
      <c r="B16" s="1">
        <v>1230000</v>
      </c>
      <c r="C16" s="1"/>
      <c r="D16" t="s">
        <v>35</v>
      </c>
      <c r="E16" s="5" t="s">
        <v>40</v>
      </c>
      <c r="F16" t="s">
        <v>31</v>
      </c>
      <c r="H16" s="2"/>
      <c r="I16" s="2"/>
    </row>
    <row r="17" spans="1:9" ht="24" customHeight="1" x14ac:dyDescent="0.15">
      <c r="A17" t="s">
        <v>12</v>
      </c>
      <c r="B17" s="1">
        <f>問題１!B17*0.6</f>
        <v>197400</v>
      </c>
      <c r="C17" s="1"/>
      <c r="D17" t="s">
        <v>37</v>
      </c>
      <c r="E17" s="5" t="s">
        <v>43</v>
      </c>
      <c r="F17" t="s">
        <v>39</v>
      </c>
      <c r="H17" s="2"/>
      <c r="I17" s="2"/>
    </row>
    <row r="18" spans="1:9" ht="24" customHeight="1" x14ac:dyDescent="0.15">
      <c r="A18" t="s">
        <v>3</v>
      </c>
      <c r="B18" s="6" t="s">
        <v>15</v>
      </c>
      <c r="C18" s="1"/>
      <c r="D18" s="8" t="s">
        <v>14</v>
      </c>
      <c r="E18" s="8"/>
      <c r="H18" s="2"/>
      <c r="I18" s="2"/>
    </row>
    <row r="19" spans="1:9" ht="24" customHeight="1" x14ac:dyDescent="0.15">
      <c r="A19" s="17" t="s">
        <v>13</v>
      </c>
      <c r="B19" s="17"/>
      <c r="C19" s="3"/>
      <c r="D19" t="s">
        <v>0</v>
      </c>
      <c r="E19" s="2">
        <f>問題１!E20*1.25</f>
        <v>1462500</v>
      </c>
      <c r="H19" s="2"/>
      <c r="I19" s="2"/>
    </row>
    <row r="20" spans="1:9" ht="24" customHeight="1" x14ac:dyDescent="0.15">
      <c r="A20" t="s">
        <v>10</v>
      </c>
      <c r="B20" s="1">
        <f>ROUNDDOWN(問題１!B20*1.2,-3)</f>
        <v>104000</v>
      </c>
      <c r="C20" s="1"/>
      <c r="D20" t="s">
        <v>41</v>
      </c>
      <c r="E20" s="5" t="s">
        <v>44</v>
      </c>
      <c r="H20" s="2"/>
      <c r="I20" s="2"/>
    </row>
    <row r="21" spans="1:9" ht="24" customHeight="1" x14ac:dyDescent="0.15">
      <c r="A21" t="s">
        <v>11</v>
      </c>
      <c r="B21" s="1">
        <f>ROUNDDOWN(問題１!B21*1.2,-3)</f>
        <v>355000</v>
      </c>
      <c r="C21" s="1"/>
      <c r="D21" t="s">
        <v>2</v>
      </c>
      <c r="E21" s="2">
        <f>問題１!E22*1</f>
        <v>1950000</v>
      </c>
      <c r="H21" s="2"/>
      <c r="I21" s="2"/>
    </row>
    <row r="22" spans="1:9" ht="24" customHeight="1" x14ac:dyDescent="0.15">
      <c r="A22" t="s">
        <v>12</v>
      </c>
      <c r="B22" s="1">
        <f>ROUNDDOWN(問題１!B22*1.2,-3)</f>
        <v>112000</v>
      </c>
      <c r="C22" s="1"/>
      <c r="D22" t="s">
        <v>42</v>
      </c>
      <c r="E22" s="5" t="s">
        <v>52</v>
      </c>
      <c r="H22" s="2"/>
      <c r="I22" s="2"/>
    </row>
    <row r="23" spans="1:9" ht="24" customHeight="1" x14ac:dyDescent="0.15">
      <c r="A23" t="s">
        <v>3</v>
      </c>
      <c r="B23" s="5" t="s">
        <v>16</v>
      </c>
      <c r="H23" s="2"/>
      <c r="I23" s="2"/>
    </row>
    <row r="24" spans="1:9" x14ac:dyDescent="0.15">
      <c r="H24" s="2"/>
      <c r="I24" s="2"/>
    </row>
    <row r="25" spans="1:9" x14ac:dyDescent="0.15">
      <c r="H25" s="2"/>
      <c r="I25" s="2"/>
    </row>
  </sheetData>
  <mergeCells count="8">
    <mergeCell ref="A14:B14"/>
    <mergeCell ref="A19:B19"/>
    <mergeCell ref="A1:F1"/>
    <mergeCell ref="A2:F2"/>
    <mergeCell ref="A4:B4"/>
    <mergeCell ref="D4:E4"/>
    <mergeCell ref="A9:B9"/>
    <mergeCell ref="D14:E14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0" zoomScaleNormal="100" workbookViewId="0">
      <selection sqref="A1:F1"/>
    </sheetView>
  </sheetViews>
  <sheetFormatPr defaultRowHeight="13.5" x14ac:dyDescent="0.15"/>
  <cols>
    <col min="1" max="1" width="22.25" customWidth="1"/>
    <col min="2" max="3" width="12.25" customWidth="1"/>
    <col min="4" max="4" width="27" bestFit="1" customWidth="1"/>
    <col min="5" max="5" width="12.375" customWidth="1"/>
    <col min="6" max="6" width="33" bestFit="1" customWidth="1"/>
    <col min="7" max="7" width="3.375" bestFit="1" customWidth="1"/>
    <col min="8" max="8" width="10.25" bestFit="1" customWidth="1"/>
    <col min="9" max="9" width="3.375" bestFit="1" customWidth="1"/>
  </cols>
  <sheetData>
    <row r="1" spans="1:9" x14ac:dyDescent="0.15">
      <c r="A1" s="18" t="s">
        <v>65</v>
      </c>
      <c r="B1" s="18"/>
      <c r="C1" s="18"/>
      <c r="D1" s="18"/>
      <c r="E1" s="18"/>
      <c r="F1" s="18"/>
      <c r="G1" t="s">
        <v>6</v>
      </c>
      <c r="H1" s="2">
        <f>B5+B6-B7</f>
        <v>245000</v>
      </c>
      <c r="I1" s="2"/>
    </row>
    <row r="2" spans="1:9" ht="23.25" customHeight="1" x14ac:dyDescent="0.15">
      <c r="A2" s="18" t="s">
        <v>5</v>
      </c>
      <c r="B2" s="18"/>
      <c r="C2" s="18"/>
      <c r="D2" s="18"/>
      <c r="E2" s="18"/>
      <c r="F2" s="18"/>
      <c r="G2" t="s">
        <v>8</v>
      </c>
      <c r="H2" s="2">
        <f>B10+B11-B12</f>
        <v>160000</v>
      </c>
      <c r="I2" s="2"/>
    </row>
    <row r="3" spans="1:9" x14ac:dyDescent="0.15">
      <c r="A3" s="9"/>
      <c r="B3" s="9"/>
      <c r="C3" s="9"/>
      <c r="D3" s="9"/>
      <c r="E3" s="9"/>
      <c r="F3" s="9"/>
      <c r="H3" s="2"/>
      <c r="I3" s="2"/>
    </row>
    <row r="4" spans="1:9" ht="24" customHeight="1" x14ac:dyDescent="0.15">
      <c r="A4" s="17" t="s">
        <v>4</v>
      </c>
      <c r="B4" s="17"/>
      <c r="C4" s="3"/>
      <c r="D4" s="17" t="s">
        <v>18</v>
      </c>
      <c r="E4" s="17"/>
      <c r="G4" t="s">
        <v>15</v>
      </c>
      <c r="H4" s="2">
        <f>B16+B17-B15</f>
        <v>331000</v>
      </c>
      <c r="I4" s="2"/>
    </row>
    <row r="5" spans="1:9" ht="24" customHeight="1" x14ac:dyDescent="0.15">
      <c r="A5" t="s">
        <v>0</v>
      </c>
      <c r="B5" s="1">
        <v>93000</v>
      </c>
      <c r="C5" s="1"/>
      <c r="D5" t="s">
        <v>24</v>
      </c>
      <c r="E5" s="1">
        <v>93000</v>
      </c>
      <c r="G5" t="s">
        <v>16</v>
      </c>
      <c r="H5" s="2">
        <f>B22+B21-B20</f>
        <v>111000</v>
      </c>
      <c r="I5" s="2"/>
    </row>
    <row r="6" spans="1:9" ht="24" customHeight="1" x14ac:dyDescent="0.15">
      <c r="A6" t="s">
        <v>1</v>
      </c>
      <c r="B6" s="1">
        <v>223000</v>
      </c>
      <c r="C6" s="1"/>
      <c r="D6" t="s">
        <v>19</v>
      </c>
      <c r="E6" s="1">
        <v>384000</v>
      </c>
      <c r="F6" t="s">
        <v>20</v>
      </c>
      <c r="G6" t="s">
        <v>25</v>
      </c>
      <c r="H6" s="1">
        <f>E5</f>
        <v>93000</v>
      </c>
    </row>
    <row r="7" spans="1:9" ht="24" customHeight="1" x14ac:dyDescent="0.15">
      <c r="A7" t="s">
        <v>2</v>
      </c>
      <c r="B7" s="1">
        <v>71000</v>
      </c>
      <c r="C7" s="1"/>
      <c r="D7" t="s">
        <v>21</v>
      </c>
      <c r="E7" s="1">
        <v>22000</v>
      </c>
      <c r="F7" t="s">
        <v>22</v>
      </c>
      <c r="G7" t="s">
        <v>36</v>
      </c>
      <c r="H7">
        <f>E6/12+E8</f>
        <v>67000</v>
      </c>
    </row>
    <row r="8" spans="1:9" ht="24" customHeight="1" x14ac:dyDescent="0.15">
      <c r="A8" t="s">
        <v>3</v>
      </c>
      <c r="B8" s="5" t="s">
        <v>6</v>
      </c>
      <c r="E8" s="1">
        <v>35000</v>
      </c>
      <c r="F8" t="s">
        <v>23</v>
      </c>
      <c r="G8" t="s">
        <v>38</v>
      </c>
      <c r="H8" s="12">
        <f>H2+H5+H7</f>
        <v>338000</v>
      </c>
    </row>
    <row r="9" spans="1:9" ht="24" customHeight="1" x14ac:dyDescent="0.15">
      <c r="A9" s="17" t="s">
        <v>7</v>
      </c>
      <c r="B9" s="17"/>
      <c r="C9" s="3"/>
      <c r="D9" t="s">
        <v>49</v>
      </c>
      <c r="E9" s="5" t="s">
        <v>25</v>
      </c>
      <c r="G9" t="s">
        <v>40</v>
      </c>
      <c r="H9" s="2">
        <f>H1*1.5</f>
        <v>367500</v>
      </c>
      <c r="I9" s="2"/>
    </row>
    <row r="10" spans="1:9" ht="24" customHeight="1" x14ac:dyDescent="0.15">
      <c r="A10" t="s">
        <v>0</v>
      </c>
      <c r="B10" s="1">
        <v>55000</v>
      </c>
      <c r="C10" s="1"/>
      <c r="D10" t="s">
        <v>50</v>
      </c>
      <c r="E10" s="7" t="s">
        <v>36</v>
      </c>
      <c r="F10" s="13" t="s">
        <v>56</v>
      </c>
      <c r="G10" t="s">
        <v>43</v>
      </c>
      <c r="H10" s="2">
        <f>H9-H8</f>
        <v>29500</v>
      </c>
      <c r="I10" s="2" t="str">
        <f>IF(H10&lt;0,"借","貸")</f>
        <v>貸</v>
      </c>
    </row>
    <row r="11" spans="1:9" ht="24" customHeight="1" x14ac:dyDescent="0.15">
      <c r="A11" t="s">
        <v>1</v>
      </c>
      <c r="B11" s="1">
        <v>146000</v>
      </c>
      <c r="C11" s="1"/>
      <c r="F11" s="13"/>
      <c r="G11" t="s">
        <v>44</v>
      </c>
      <c r="H11" s="2">
        <f>H1+H4+H6+H9</f>
        <v>1036500</v>
      </c>
      <c r="I11" s="2"/>
    </row>
    <row r="12" spans="1:9" ht="24" customHeight="1" x14ac:dyDescent="0.15">
      <c r="A12" t="s">
        <v>2</v>
      </c>
      <c r="B12" s="1">
        <v>41000</v>
      </c>
      <c r="C12" s="1"/>
      <c r="G12" t="s">
        <v>52</v>
      </c>
      <c r="H12" s="2">
        <f>E19+H11-E21</f>
        <v>549000</v>
      </c>
    </row>
    <row r="13" spans="1:9" ht="24" customHeight="1" x14ac:dyDescent="0.15">
      <c r="A13" t="s">
        <v>3</v>
      </c>
      <c r="B13" s="5" t="s">
        <v>8</v>
      </c>
      <c r="H13" s="2"/>
      <c r="I13" s="2"/>
    </row>
    <row r="14" spans="1:9" ht="24" customHeight="1" x14ac:dyDescent="0.15">
      <c r="A14" s="17" t="s">
        <v>9</v>
      </c>
      <c r="B14" s="17"/>
      <c r="C14" s="3"/>
      <c r="D14" s="17" t="s">
        <v>17</v>
      </c>
      <c r="E14" s="17"/>
      <c r="H14" s="2"/>
      <c r="I14" s="2"/>
    </row>
    <row r="15" spans="1:9" ht="24" customHeight="1" x14ac:dyDescent="0.15">
      <c r="A15" t="s">
        <v>10</v>
      </c>
      <c r="B15" s="1">
        <v>92000</v>
      </c>
      <c r="C15" s="1"/>
      <c r="D15" t="s">
        <v>48</v>
      </c>
      <c r="E15" s="14"/>
      <c r="H15" s="2"/>
      <c r="I15" s="2"/>
    </row>
    <row r="16" spans="1:9" ht="24" customHeight="1" x14ac:dyDescent="0.15">
      <c r="A16" t="s">
        <v>11</v>
      </c>
      <c r="B16" s="1">
        <v>335000</v>
      </c>
      <c r="C16" s="1"/>
      <c r="D16" t="s">
        <v>35</v>
      </c>
      <c r="E16" s="5" t="s">
        <v>40</v>
      </c>
      <c r="F16" t="s">
        <v>31</v>
      </c>
      <c r="H16" s="2"/>
      <c r="I16" s="2"/>
    </row>
    <row r="17" spans="1:9" ht="24" customHeight="1" x14ac:dyDescent="0.15">
      <c r="A17" t="s">
        <v>12</v>
      </c>
      <c r="B17" s="1">
        <v>88000</v>
      </c>
      <c r="C17" s="1"/>
      <c r="D17" t="s">
        <v>37</v>
      </c>
      <c r="E17" s="5" t="s">
        <v>43</v>
      </c>
      <c r="F17" t="s">
        <v>39</v>
      </c>
      <c r="H17" s="2"/>
      <c r="I17" s="2"/>
    </row>
    <row r="18" spans="1:9" ht="24" customHeight="1" x14ac:dyDescent="0.15">
      <c r="A18" t="s">
        <v>3</v>
      </c>
      <c r="B18" s="6" t="s">
        <v>15</v>
      </c>
      <c r="C18" s="1"/>
      <c r="D18" s="10" t="s">
        <v>14</v>
      </c>
      <c r="E18" s="10"/>
      <c r="H18" s="2"/>
      <c r="I18" s="2"/>
    </row>
    <row r="19" spans="1:9" ht="24" customHeight="1" x14ac:dyDescent="0.15">
      <c r="A19" s="17" t="s">
        <v>13</v>
      </c>
      <c r="B19" s="17"/>
      <c r="C19" s="3"/>
      <c r="D19" t="s">
        <v>0</v>
      </c>
      <c r="E19" s="2">
        <f>問題１!E20*1.25</f>
        <v>1462500</v>
      </c>
      <c r="H19" s="2"/>
      <c r="I19" s="2"/>
    </row>
    <row r="20" spans="1:9" ht="24" customHeight="1" x14ac:dyDescent="0.15">
      <c r="A20" t="s">
        <v>10</v>
      </c>
      <c r="B20" s="1">
        <v>23000</v>
      </c>
      <c r="C20" s="1"/>
      <c r="D20" t="s">
        <v>41</v>
      </c>
      <c r="E20" s="5" t="s">
        <v>44</v>
      </c>
      <c r="H20" s="2"/>
      <c r="I20" s="2"/>
    </row>
    <row r="21" spans="1:9" ht="24" customHeight="1" x14ac:dyDescent="0.15">
      <c r="A21" t="s">
        <v>11</v>
      </c>
      <c r="B21" s="1">
        <v>116000</v>
      </c>
      <c r="C21" s="1"/>
      <c r="D21" t="s">
        <v>2</v>
      </c>
      <c r="E21" s="2">
        <f>問題１!E22*1</f>
        <v>1950000</v>
      </c>
      <c r="H21" s="2"/>
      <c r="I21" s="2"/>
    </row>
    <row r="22" spans="1:9" ht="24" customHeight="1" x14ac:dyDescent="0.15">
      <c r="A22" t="s">
        <v>12</v>
      </c>
      <c r="B22" s="1">
        <v>18000</v>
      </c>
      <c r="C22" s="1"/>
      <c r="D22" t="s">
        <v>42</v>
      </c>
      <c r="E22" s="5" t="s">
        <v>52</v>
      </c>
      <c r="H22" s="2"/>
      <c r="I22" s="2"/>
    </row>
    <row r="23" spans="1:9" ht="24" customHeight="1" x14ac:dyDescent="0.15">
      <c r="A23" t="s">
        <v>3</v>
      </c>
      <c r="B23" s="5" t="s">
        <v>16</v>
      </c>
      <c r="H23" s="2"/>
      <c r="I23" s="2"/>
    </row>
    <row r="24" spans="1:9" x14ac:dyDescent="0.15">
      <c r="H24" s="2"/>
      <c r="I24" s="2"/>
    </row>
    <row r="25" spans="1:9" x14ac:dyDescent="0.15">
      <c r="H25" s="2"/>
      <c r="I25" s="2"/>
    </row>
  </sheetData>
  <mergeCells count="8">
    <mergeCell ref="A19:B19"/>
    <mergeCell ref="A1:F1"/>
    <mergeCell ref="A2:F2"/>
    <mergeCell ref="A4:B4"/>
    <mergeCell ref="D4:E4"/>
    <mergeCell ref="A9:B9"/>
    <mergeCell ref="A14:B14"/>
    <mergeCell ref="D14:E14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A4" sqref="A4:B4"/>
    </sheetView>
  </sheetViews>
  <sheetFormatPr defaultRowHeight="13.5" x14ac:dyDescent="0.15"/>
  <cols>
    <col min="1" max="1" width="22.25" customWidth="1"/>
    <col min="2" max="3" width="12.25" customWidth="1"/>
    <col min="4" max="4" width="27" bestFit="1" customWidth="1"/>
    <col min="5" max="5" width="12.375" customWidth="1"/>
    <col min="6" max="6" width="33" bestFit="1" customWidth="1"/>
    <col min="7" max="7" width="3.375" bestFit="1" customWidth="1"/>
    <col min="8" max="8" width="10.25" bestFit="1" customWidth="1"/>
    <col min="9" max="9" width="3.375" bestFit="1" customWidth="1"/>
  </cols>
  <sheetData>
    <row r="1" spans="1:9" x14ac:dyDescent="0.15">
      <c r="A1" s="18" t="s">
        <v>65</v>
      </c>
      <c r="B1" s="18"/>
      <c r="C1" s="18"/>
      <c r="D1" s="18"/>
      <c r="E1" s="18"/>
      <c r="F1" s="18"/>
      <c r="G1" t="s">
        <v>6</v>
      </c>
      <c r="H1" s="2">
        <f>B5+B6-B7</f>
        <v>233000</v>
      </c>
      <c r="I1" s="2"/>
    </row>
    <row r="2" spans="1:9" ht="23.25" customHeight="1" x14ac:dyDescent="0.15">
      <c r="A2" s="18" t="s">
        <v>5</v>
      </c>
      <c r="B2" s="18"/>
      <c r="C2" s="18"/>
      <c r="D2" s="18"/>
      <c r="E2" s="18"/>
      <c r="F2" s="18"/>
      <c r="G2" t="s">
        <v>8</v>
      </c>
      <c r="H2" s="2">
        <f>B10+B11-B12</f>
        <v>103000</v>
      </c>
      <c r="I2" s="2"/>
    </row>
    <row r="3" spans="1:9" x14ac:dyDescent="0.15">
      <c r="A3" s="16"/>
      <c r="B3" s="16"/>
      <c r="C3" s="16"/>
      <c r="D3" s="16"/>
      <c r="E3" s="16"/>
      <c r="F3" s="16"/>
      <c r="H3" s="2"/>
      <c r="I3" s="2"/>
    </row>
    <row r="4" spans="1:9" ht="24" customHeight="1" x14ac:dyDescent="0.15">
      <c r="A4" s="17" t="s">
        <v>4</v>
      </c>
      <c r="B4" s="17"/>
      <c r="C4" s="3"/>
      <c r="D4" s="17" t="s">
        <v>18</v>
      </c>
      <c r="E4" s="17"/>
      <c r="G4" t="s">
        <v>15</v>
      </c>
      <c r="H4" s="2">
        <f>B16+B17-B15</f>
        <v>354000</v>
      </c>
      <c r="I4" s="2"/>
    </row>
    <row r="5" spans="1:9" ht="24" customHeight="1" x14ac:dyDescent="0.15">
      <c r="A5" t="s">
        <v>0</v>
      </c>
      <c r="B5" s="1">
        <v>79000</v>
      </c>
      <c r="C5" s="1"/>
      <c r="D5" t="s">
        <v>24</v>
      </c>
      <c r="E5" s="1">
        <v>77000</v>
      </c>
      <c r="G5" t="s">
        <v>16</v>
      </c>
      <c r="H5" s="2">
        <f>B22+B21-B20</f>
        <v>93600</v>
      </c>
      <c r="I5" s="2"/>
    </row>
    <row r="6" spans="1:9" ht="24" customHeight="1" x14ac:dyDescent="0.15">
      <c r="A6" t="s">
        <v>1</v>
      </c>
      <c r="B6" s="1">
        <v>245000</v>
      </c>
      <c r="C6" s="1"/>
      <c r="D6" t="s">
        <v>19</v>
      </c>
      <c r="E6" s="1">
        <v>396000</v>
      </c>
      <c r="F6" t="s">
        <v>20</v>
      </c>
      <c r="G6" t="s">
        <v>25</v>
      </c>
      <c r="H6" s="1">
        <f>E5</f>
        <v>77000</v>
      </c>
    </row>
    <row r="7" spans="1:9" ht="24" customHeight="1" x14ac:dyDescent="0.15">
      <c r="A7" t="s">
        <v>2</v>
      </c>
      <c r="B7" s="1">
        <v>91000</v>
      </c>
      <c r="C7" s="1"/>
      <c r="D7" t="s">
        <v>21</v>
      </c>
      <c r="E7" s="1">
        <v>28000</v>
      </c>
      <c r="F7" t="s">
        <v>22</v>
      </c>
      <c r="G7" t="s">
        <v>36</v>
      </c>
      <c r="H7">
        <f>E6/12+E8</f>
        <v>59000</v>
      </c>
    </row>
    <row r="8" spans="1:9" ht="24" customHeight="1" x14ac:dyDescent="0.15">
      <c r="A8" t="s">
        <v>3</v>
      </c>
      <c r="B8" s="5" t="s">
        <v>6</v>
      </c>
      <c r="E8" s="1">
        <v>26000</v>
      </c>
      <c r="F8" t="s">
        <v>23</v>
      </c>
      <c r="G8" t="s">
        <v>38</v>
      </c>
      <c r="H8" s="12">
        <f>H2+H5+H7</f>
        <v>255600</v>
      </c>
    </row>
    <row r="9" spans="1:9" ht="24" customHeight="1" x14ac:dyDescent="0.15">
      <c r="A9" s="17" t="s">
        <v>7</v>
      </c>
      <c r="B9" s="17"/>
      <c r="C9" s="3"/>
      <c r="D9" t="s">
        <v>49</v>
      </c>
      <c r="E9" s="5" t="s">
        <v>25</v>
      </c>
      <c r="G9" t="s">
        <v>40</v>
      </c>
      <c r="H9" s="2">
        <f>H4*0.8</f>
        <v>283200</v>
      </c>
      <c r="I9" s="2"/>
    </row>
    <row r="10" spans="1:9" ht="24" customHeight="1" x14ac:dyDescent="0.15">
      <c r="A10" t="s">
        <v>0</v>
      </c>
      <c r="B10" s="1">
        <v>23000</v>
      </c>
      <c r="C10" s="1"/>
      <c r="D10" t="s">
        <v>50</v>
      </c>
      <c r="E10" s="7" t="s">
        <v>36</v>
      </c>
      <c r="F10" s="13" t="s">
        <v>56</v>
      </c>
      <c r="G10" t="s">
        <v>43</v>
      </c>
      <c r="H10" s="2">
        <f>H9-H8</f>
        <v>27600</v>
      </c>
      <c r="I10" s="2" t="str">
        <f>IF(H10&lt;0,"借","貸")</f>
        <v>貸</v>
      </c>
    </row>
    <row r="11" spans="1:9" ht="24" customHeight="1" x14ac:dyDescent="0.15">
      <c r="A11" t="s">
        <v>1</v>
      </c>
      <c r="B11" s="1">
        <v>99000</v>
      </c>
      <c r="C11" s="1"/>
      <c r="F11" s="13"/>
      <c r="G11" t="s">
        <v>44</v>
      </c>
      <c r="H11" s="2">
        <f>H1+H4+H6+H9</f>
        <v>947200</v>
      </c>
      <c r="I11" s="2"/>
    </row>
    <row r="12" spans="1:9" ht="24" customHeight="1" x14ac:dyDescent="0.15">
      <c r="A12" t="s">
        <v>2</v>
      </c>
      <c r="B12" s="1">
        <v>19000</v>
      </c>
      <c r="C12" s="1"/>
      <c r="G12" t="s">
        <v>52</v>
      </c>
      <c r="H12" s="2">
        <f>E19+H11-E21</f>
        <v>1027200</v>
      </c>
    </row>
    <row r="13" spans="1:9" ht="24" customHeight="1" x14ac:dyDescent="0.15">
      <c r="A13" t="s">
        <v>3</v>
      </c>
      <c r="B13" s="5" t="s">
        <v>8</v>
      </c>
      <c r="H13" s="2"/>
      <c r="I13" s="2"/>
    </row>
    <row r="14" spans="1:9" ht="24" customHeight="1" x14ac:dyDescent="0.15">
      <c r="A14" s="17" t="s">
        <v>9</v>
      </c>
      <c r="B14" s="17"/>
      <c r="C14" s="3"/>
      <c r="D14" s="17" t="s">
        <v>17</v>
      </c>
      <c r="E14" s="17"/>
      <c r="H14" s="2"/>
      <c r="I14" s="2"/>
    </row>
    <row r="15" spans="1:9" ht="24" customHeight="1" x14ac:dyDescent="0.15">
      <c r="A15" t="s">
        <v>10</v>
      </c>
      <c r="B15" s="1">
        <v>76000</v>
      </c>
      <c r="C15" s="1"/>
      <c r="D15" t="s">
        <v>66</v>
      </c>
      <c r="E15" s="14"/>
      <c r="H15" s="2"/>
      <c r="I15" s="2"/>
    </row>
    <row r="16" spans="1:9" ht="24" customHeight="1" x14ac:dyDescent="0.15">
      <c r="A16" t="s">
        <v>11</v>
      </c>
      <c r="B16" s="1">
        <v>349000</v>
      </c>
      <c r="C16" s="1"/>
      <c r="D16" t="s">
        <v>35</v>
      </c>
      <c r="E16" s="5" t="s">
        <v>40</v>
      </c>
      <c r="F16" t="s">
        <v>31</v>
      </c>
      <c r="H16" s="2"/>
      <c r="I16" s="2"/>
    </row>
    <row r="17" spans="1:9" ht="24" customHeight="1" x14ac:dyDescent="0.15">
      <c r="A17" t="s">
        <v>12</v>
      </c>
      <c r="B17" s="1">
        <v>81000</v>
      </c>
      <c r="C17" s="1"/>
      <c r="D17" t="s">
        <v>37</v>
      </c>
      <c r="E17" s="5" t="s">
        <v>43</v>
      </c>
      <c r="F17" t="s">
        <v>39</v>
      </c>
      <c r="H17" s="2"/>
      <c r="I17" s="2"/>
    </row>
    <row r="18" spans="1:9" ht="24" customHeight="1" x14ac:dyDescent="0.15">
      <c r="A18" t="s">
        <v>3</v>
      </c>
      <c r="B18" s="6" t="s">
        <v>15</v>
      </c>
      <c r="C18" s="1"/>
      <c r="D18" s="15" t="s">
        <v>14</v>
      </c>
      <c r="E18" s="15"/>
      <c r="H18" s="2"/>
      <c r="I18" s="2"/>
    </row>
    <row r="19" spans="1:9" ht="24" customHeight="1" x14ac:dyDescent="0.15">
      <c r="A19" s="17" t="s">
        <v>13</v>
      </c>
      <c r="B19" s="17"/>
      <c r="C19" s="3"/>
      <c r="D19" t="s">
        <v>0</v>
      </c>
      <c r="E19" s="2">
        <v>430000</v>
      </c>
      <c r="H19" s="2"/>
      <c r="I19" s="2"/>
    </row>
    <row r="20" spans="1:9" ht="24" customHeight="1" x14ac:dyDescent="0.15">
      <c r="A20" t="s">
        <v>10</v>
      </c>
      <c r="B20" s="1">
        <v>21000</v>
      </c>
      <c r="C20" s="1"/>
      <c r="D20" t="s">
        <v>41</v>
      </c>
      <c r="E20" s="5" t="s">
        <v>44</v>
      </c>
      <c r="H20" s="2"/>
      <c r="I20" s="2"/>
    </row>
    <row r="21" spans="1:9" ht="24" customHeight="1" x14ac:dyDescent="0.15">
      <c r="A21" t="s">
        <v>11</v>
      </c>
      <c r="B21" s="1">
        <v>95600</v>
      </c>
      <c r="C21" s="1"/>
      <c r="D21" t="s">
        <v>2</v>
      </c>
      <c r="E21" s="2">
        <v>350000</v>
      </c>
      <c r="H21" s="2"/>
      <c r="I21" s="2"/>
    </row>
    <row r="22" spans="1:9" ht="24" customHeight="1" x14ac:dyDescent="0.15">
      <c r="A22" t="s">
        <v>12</v>
      </c>
      <c r="B22" s="1">
        <v>19000</v>
      </c>
      <c r="C22" s="1"/>
      <c r="D22" t="s">
        <v>42</v>
      </c>
      <c r="E22" s="5" t="s">
        <v>52</v>
      </c>
      <c r="H22" s="2"/>
      <c r="I22" s="2"/>
    </row>
    <row r="23" spans="1:9" ht="24" customHeight="1" x14ac:dyDescent="0.15">
      <c r="A23" t="s">
        <v>3</v>
      </c>
      <c r="B23" s="5" t="s">
        <v>16</v>
      </c>
      <c r="H23" s="2"/>
      <c r="I23" s="2"/>
    </row>
    <row r="24" spans="1:9" x14ac:dyDescent="0.15">
      <c r="H24" s="2"/>
      <c r="I24" s="2"/>
    </row>
    <row r="25" spans="1:9" x14ac:dyDescent="0.15">
      <c r="H25" s="2"/>
      <c r="I25" s="2"/>
    </row>
  </sheetData>
  <mergeCells count="8">
    <mergeCell ref="A19:B19"/>
    <mergeCell ref="A1:F1"/>
    <mergeCell ref="A2:F2"/>
    <mergeCell ref="A4:B4"/>
    <mergeCell ref="D4:E4"/>
    <mergeCell ref="A9:B9"/>
    <mergeCell ref="A14:B14"/>
    <mergeCell ref="D14:E14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F10" sqref="F10"/>
    </sheetView>
  </sheetViews>
  <sheetFormatPr defaultRowHeight="13.5" x14ac:dyDescent="0.15"/>
  <cols>
    <col min="1" max="1" width="21.25" customWidth="1"/>
    <col min="2" max="2" width="11.625" customWidth="1"/>
    <col min="3" max="3" width="10.25" customWidth="1"/>
    <col min="4" max="4" width="27" bestFit="1" customWidth="1"/>
    <col min="5" max="5" width="11.875" customWidth="1"/>
    <col min="6" max="6" width="36.5" customWidth="1"/>
    <col min="7" max="7" width="3.375" bestFit="1" customWidth="1"/>
    <col min="8" max="8" width="10.25" bestFit="1" customWidth="1"/>
    <col min="9" max="9" width="3.375" bestFit="1" customWidth="1"/>
  </cols>
  <sheetData>
    <row r="1" spans="1:9" x14ac:dyDescent="0.15">
      <c r="A1" s="18" t="s">
        <v>46</v>
      </c>
      <c r="B1" s="18"/>
      <c r="C1" s="18"/>
      <c r="D1" s="18"/>
      <c r="E1" s="18"/>
      <c r="F1" s="18"/>
      <c r="G1" t="s">
        <v>6</v>
      </c>
      <c r="H1" s="2">
        <f>B5+B6-B7</f>
        <v>2520000</v>
      </c>
      <c r="I1" s="2"/>
    </row>
    <row r="2" spans="1:9" ht="23.25" customHeight="1" x14ac:dyDescent="0.15">
      <c r="A2" s="18" t="s">
        <v>5</v>
      </c>
      <c r="B2" s="18"/>
      <c r="C2" s="18"/>
      <c r="D2" s="18"/>
      <c r="E2" s="18"/>
      <c r="F2" s="18"/>
      <c r="G2" t="s">
        <v>8</v>
      </c>
      <c r="H2" s="2">
        <f>B10+B11-B12</f>
        <v>450000</v>
      </c>
      <c r="I2" s="2"/>
    </row>
    <row r="3" spans="1:9" x14ac:dyDescent="0.15">
      <c r="A3" s="9"/>
      <c r="B3" s="9"/>
      <c r="C3" s="9"/>
      <c r="D3" s="9"/>
      <c r="E3" s="9"/>
      <c r="F3" s="9"/>
      <c r="G3" t="s">
        <v>15</v>
      </c>
      <c r="H3" s="2">
        <f>B16+B17-B15</f>
        <v>7184000</v>
      </c>
      <c r="I3" s="2"/>
    </row>
    <row r="4" spans="1:9" ht="19.5" customHeight="1" x14ac:dyDescent="0.15">
      <c r="A4" s="17" t="s">
        <v>4</v>
      </c>
      <c r="B4" s="17"/>
      <c r="C4" s="3"/>
      <c r="D4" s="17" t="s">
        <v>18</v>
      </c>
      <c r="E4" s="17"/>
      <c r="G4" t="s">
        <v>16</v>
      </c>
      <c r="H4" s="2">
        <f>B22+B21-B20</f>
        <v>303000</v>
      </c>
      <c r="I4" s="2"/>
    </row>
    <row r="5" spans="1:9" ht="23.25" customHeight="1" x14ac:dyDescent="0.15">
      <c r="A5" t="s">
        <v>0</v>
      </c>
      <c r="B5" s="1">
        <v>350000</v>
      </c>
      <c r="C5" s="1"/>
      <c r="D5" t="s">
        <v>24</v>
      </c>
      <c r="E5" s="1">
        <v>150000</v>
      </c>
      <c r="G5" t="s">
        <v>25</v>
      </c>
      <c r="H5" s="2">
        <f>E5</f>
        <v>150000</v>
      </c>
      <c r="I5" s="2"/>
    </row>
    <row r="6" spans="1:9" ht="23.25" customHeight="1" x14ac:dyDescent="0.15">
      <c r="A6" t="s">
        <v>1</v>
      </c>
      <c r="B6" s="1">
        <v>2450000</v>
      </c>
      <c r="C6" s="1"/>
      <c r="D6" t="s">
        <v>19</v>
      </c>
      <c r="E6" s="1">
        <v>6720000</v>
      </c>
      <c r="F6" t="s">
        <v>20</v>
      </c>
      <c r="G6" t="s">
        <v>36</v>
      </c>
      <c r="H6">
        <f>E6/12+E8</f>
        <v>790000</v>
      </c>
      <c r="I6" s="2"/>
    </row>
    <row r="7" spans="1:9" ht="23.25" customHeight="1" x14ac:dyDescent="0.15">
      <c r="A7" t="s">
        <v>2</v>
      </c>
      <c r="B7" s="1">
        <v>280000</v>
      </c>
      <c r="C7" s="1"/>
      <c r="D7" t="s">
        <v>21</v>
      </c>
      <c r="E7" s="1">
        <v>210000</v>
      </c>
      <c r="F7" t="s">
        <v>22</v>
      </c>
      <c r="G7" t="s">
        <v>38</v>
      </c>
      <c r="H7" s="12">
        <f>H2+H4+H6</f>
        <v>1543000</v>
      </c>
      <c r="I7" s="2"/>
    </row>
    <row r="8" spans="1:9" ht="23.25" customHeight="1" x14ac:dyDescent="0.15">
      <c r="A8" t="s">
        <v>3</v>
      </c>
      <c r="B8" s="5" t="s">
        <v>6</v>
      </c>
      <c r="E8" s="1">
        <v>230000</v>
      </c>
      <c r="F8" t="s">
        <v>23</v>
      </c>
      <c r="G8" t="s">
        <v>40</v>
      </c>
      <c r="H8" s="2">
        <f>E14/E13</f>
        <v>5000</v>
      </c>
    </row>
    <row r="9" spans="1:9" ht="22.5" customHeight="1" x14ac:dyDescent="0.15">
      <c r="A9" s="17" t="s">
        <v>7</v>
      </c>
      <c r="B9" s="17"/>
      <c r="C9" s="3"/>
      <c r="D9" t="s">
        <v>49</v>
      </c>
      <c r="E9" s="5" t="s">
        <v>25</v>
      </c>
      <c r="G9" t="s">
        <v>43</v>
      </c>
      <c r="H9" s="2">
        <f>H8*E15</f>
        <v>1500000</v>
      </c>
    </row>
    <row r="10" spans="1:9" ht="23.25" customHeight="1" x14ac:dyDescent="0.15">
      <c r="A10" t="s">
        <v>0</v>
      </c>
      <c r="B10" s="1">
        <v>80000</v>
      </c>
      <c r="C10" s="1"/>
      <c r="D10" t="s">
        <v>50</v>
      </c>
      <c r="E10" s="7" t="s">
        <v>36</v>
      </c>
      <c r="F10" s="11" t="s">
        <v>58</v>
      </c>
      <c r="G10" t="s">
        <v>44</v>
      </c>
      <c r="H10" s="2">
        <f>H9-H7</f>
        <v>-43000</v>
      </c>
      <c r="I10" s="2" t="str">
        <f>IF(H10&lt;0,"借","貸")</f>
        <v>借</v>
      </c>
    </row>
    <row r="11" spans="1:9" ht="23.25" customHeight="1" x14ac:dyDescent="0.15">
      <c r="A11" t="s">
        <v>1</v>
      </c>
      <c r="B11" s="1">
        <v>420000</v>
      </c>
      <c r="C11" s="1"/>
      <c r="D11" s="17" t="s">
        <v>59</v>
      </c>
      <c r="E11" s="17"/>
      <c r="G11" t="s">
        <v>52</v>
      </c>
      <c r="H11" s="2">
        <f>H1+H3+H5+H9</f>
        <v>11354000</v>
      </c>
    </row>
    <row r="12" spans="1:9" ht="23.25" customHeight="1" x14ac:dyDescent="0.15">
      <c r="A12" t="s">
        <v>2</v>
      </c>
      <c r="B12" s="1">
        <v>50000</v>
      </c>
      <c r="C12" s="1"/>
      <c r="D12" t="s">
        <v>45</v>
      </c>
      <c r="E12" s="1"/>
      <c r="G12" t="s">
        <v>53</v>
      </c>
      <c r="H12" s="2">
        <f>E20+H11-E22</f>
        <v>10574000</v>
      </c>
      <c r="I12" s="2"/>
    </row>
    <row r="13" spans="1:9" ht="23.25" customHeight="1" x14ac:dyDescent="0.15">
      <c r="A13" t="s">
        <v>3</v>
      </c>
      <c r="B13" s="5" t="s">
        <v>8</v>
      </c>
      <c r="D13" t="s">
        <v>28</v>
      </c>
      <c r="E13" s="1">
        <v>3840</v>
      </c>
      <c r="F13" t="s">
        <v>29</v>
      </c>
      <c r="H13" s="2"/>
      <c r="I13" s="2"/>
    </row>
    <row r="14" spans="1:9" ht="20.25" customHeight="1" x14ac:dyDescent="0.15">
      <c r="A14" s="17" t="s">
        <v>9</v>
      </c>
      <c r="B14" s="17"/>
      <c r="C14" s="3"/>
      <c r="D14" t="s">
        <v>60</v>
      </c>
      <c r="E14" s="2">
        <v>19200000</v>
      </c>
      <c r="F14" t="s">
        <v>31</v>
      </c>
      <c r="H14" s="2"/>
      <c r="I14" s="2"/>
    </row>
    <row r="15" spans="1:9" ht="23.25" customHeight="1" x14ac:dyDescent="0.15">
      <c r="A15" t="s">
        <v>10</v>
      </c>
      <c r="B15" s="1">
        <v>575000</v>
      </c>
      <c r="C15" s="1"/>
      <c r="D15" t="s">
        <v>32</v>
      </c>
      <c r="E15" s="2">
        <v>300</v>
      </c>
      <c r="F15" t="s">
        <v>29</v>
      </c>
      <c r="H15" s="2"/>
      <c r="I15" s="2"/>
    </row>
    <row r="16" spans="1:9" ht="23.25" customHeight="1" x14ac:dyDescent="0.15">
      <c r="A16" t="s">
        <v>11</v>
      </c>
      <c r="B16" s="1">
        <v>7430000</v>
      </c>
      <c r="C16" s="1"/>
      <c r="D16" t="s">
        <v>61</v>
      </c>
      <c r="E16" s="5" t="s">
        <v>40</v>
      </c>
      <c r="F16" t="s">
        <v>34</v>
      </c>
      <c r="H16" s="2"/>
      <c r="I16" s="2"/>
    </row>
    <row r="17" spans="1:9" ht="23.25" customHeight="1" x14ac:dyDescent="0.15">
      <c r="A17" t="s">
        <v>12</v>
      </c>
      <c r="B17" s="1">
        <v>329000</v>
      </c>
      <c r="C17" s="1"/>
      <c r="D17" t="s">
        <v>62</v>
      </c>
      <c r="E17" s="7" t="s">
        <v>43</v>
      </c>
      <c r="F17" t="s">
        <v>31</v>
      </c>
      <c r="H17" s="2"/>
      <c r="I17" s="2"/>
    </row>
    <row r="18" spans="1:9" ht="23.25" customHeight="1" x14ac:dyDescent="0.15">
      <c r="A18" t="s">
        <v>3</v>
      </c>
      <c r="B18" s="6" t="s">
        <v>15</v>
      </c>
      <c r="C18" s="1"/>
      <c r="D18" t="s">
        <v>63</v>
      </c>
      <c r="E18" s="5" t="s">
        <v>44</v>
      </c>
      <c r="F18" t="s">
        <v>39</v>
      </c>
      <c r="H18" s="2"/>
      <c r="I18" s="2"/>
    </row>
    <row r="19" spans="1:9" ht="22.5" customHeight="1" x14ac:dyDescent="0.15">
      <c r="A19" s="17" t="s">
        <v>13</v>
      </c>
      <c r="B19" s="17"/>
      <c r="C19" s="3"/>
      <c r="D19" s="10" t="s">
        <v>57</v>
      </c>
      <c r="E19" s="10"/>
      <c r="H19" s="2"/>
      <c r="I19" s="2"/>
    </row>
    <row r="20" spans="1:9" ht="23.25" customHeight="1" x14ac:dyDescent="0.15">
      <c r="A20" t="s">
        <v>10</v>
      </c>
      <c r="B20" s="1">
        <v>87000</v>
      </c>
      <c r="C20" s="1"/>
      <c r="D20" t="s">
        <v>0</v>
      </c>
      <c r="E20" s="2">
        <v>1170000</v>
      </c>
      <c r="H20" s="2"/>
      <c r="I20" s="2"/>
    </row>
    <row r="21" spans="1:9" ht="23.25" customHeight="1" x14ac:dyDescent="0.15">
      <c r="A21" t="s">
        <v>11</v>
      </c>
      <c r="B21" s="1">
        <v>296000</v>
      </c>
      <c r="C21" s="1"/>
      <c r="D21" t="s">
        <v>41</v>
      </c>
      <c r="E21" s="5" t="s">
        <v>52</v>
      </c>
      <c r="H21" s="2"/>
      <c r="I21" s="2"/>
    </row>
    <row r="22" spans="1:9" ht="23.25" customHeight="1" x14ac:dyDescent="0.15">
      <c r="A22" t="s">
        <v>12</v>
      </c>
      <c r="B22" s="1">
        <v>94000</v>
      </c>
      <c r="C22" s="1"/>
      <c r="D22" t="s">
        <v>2</v>
      </c>
      <c r="E22" s="1">
        <v>1950000</v>
      </c>
      <c r="H22" s="2"/>
      <c r="I22" s="2"/>
    </row>
    <row r="23" spans="1:9" ht="23.25" customHeight="1" x14ac:dyDescent="0.15">
      <c r="A23" t="s">
        <v>3</v>
      </c>
      <c r="B23" s="5" t="s">
        <v>16</v>
      </c>
      <c r="D23" t="s">
        <v>42</v>
      </c>
      <c r="E23" s="5" t="s">
        <v>53</v>
      </c>
      <c r="H23" s="2"/>
      <c r="I23" s="2"/>
    </row>
    <row r="24" spans="1:9" x14ac:dyDescent="0.15">
      <c r="H24" s="2"/>
      <c r="I24" s="2"/>
    </row>
    <row r="25" spans="1:9" x14ac:dyDescent="0.15">
      <c r="H25" s="2"/>
      <c r="I25" s="2"/>
    </row>
  </sheetData>
  <mergeCells count="8">
    <mergeCell ref="A14:B14"/>
    <mergeCell ref="A19:B19"/>
    <mergeCell ref="A1:F1"/>
    <mergeCell ref="A2:F2"/>
    <mergeCell ref="A4:B4"/>
    <mergeCell ref="D4:E4"/>
    <mergeCell ref="A9:B9"/>
    <mergeCell ref="D11:E11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sqref="A1:F1"/>
    </sheetView>
  </sheetViews>
  <sheetFormatPr defaultRowHeight="13.5" x14ac:dyDescent="0.15"/>
  <cols>
    <col min="1" max="1" width="21.25" customWidth="1"/>
    <col min="2" max="2" width="11.625" customWidth="1"/>
    <col min="3" max="3" width="10.25" customWidth="1"/>
    <col min="4" max="4" width="27" bestFit="1" customWidth="1"/>
    <col min="5" max="5" width="11.875" customWidth="1"/>
    <col min="6" max="6" width="36.5" customWidth="1"/>
    <col min="7" max="7" width="3.375" bestFit="1" customWidth="1"/>
    <col min="8" max="8" width="10.25" bestFit="1" customWidth="1"/>
    <col min="9" max="9" width="3.375" bestFit="1" customWidth="1"/>
  </cols>
  <sheetData>
    <row r="1" spans="1:9" x14ac:dyDescent="0.15">
      <c r="A1" s="18" t="s">
        <v>64</v>
      </c>
      <c r="B1" s="18"/>
      <c r="C1" s="18"/>
      <c r="D1" s="18"/>
      <c r="E1" s="18"/>
      <c r="F1" s="18"/>
      <c r="G1" t="s">
        <v>6</v>
      </c>
      <c r="H1" s="2">
        <f>B5+B6-B7</f>
        <v>2016000</v>
      </c>
      <c r="I1" s="2"/>
    </row>
    <row r="2" spans="1:9" ht="23.25" customHeight="1" x14ac:dyDescent="0.15">
      <c r="A2" s="18" t="s">
        <v>5</v>
      </c>
      <c r="B2" s="18"/>
      <c r="C2" s="18"/>
      <c r="D2" s="18"/>
      <c r="E2" s="18"/>
      <c r="F2" s="18"/>
      <c r="G2" t="s">
        <v>8</v>
      </c>
      <c r="H2" s="2">
        <f>B10+B11-B12</f>
        <v>270000</v>
      </c>
      <c r="I2" s="2"/>
    </row>
    <row r="3" spans="1:9" x14ac:dyDescent="0.15">
      <c r="A3" s="9"/>
      <c r="B3" s="9"/>
      <c r="C3" s="9"/>
      <c r="D3" s="9"/>
      <c r="E3" s="9"/>
      <c r="F3" s="9"/>
      <c r="G3" t="s">
        <v>15</v>
      </c>
      <c r="H3" s="2">
        <f>B16+B17-B15</f>
        <v>3592000</v>
      </c>
      <c r="I3" s="2"/>
    </row>
    <row r="4" spans="1:9" ht="19.5" customHeight="1" x14ac:dyDescent="0.15">
      <c r="A4" s="17" t="s">
        <v>4</v>
      </c>
      <c r="B4" s="17"/>
      <c r="C4" s="3"/>
      <c r="D4" s="17" t="s">
        <v>18</v>
      </c>
      <c r="E4" s="17"/>
      <c r="G4" t="s">
        <v>16</v>
      </c>
      <c r="H4" s="2">
        <f>B22+B21-B20</f>
        <v>363000</v>
      </c>
      <c r="I4" s="2"/>
    </row>
    <row r="5" spans="1:9" ht="23.25" customHeight="1" x14ac:dyDescent="0.15">
      <c r="A5" t="s">
        <v>0</v>
      </c>
      <c r="B5" s="1">
        <f>問題１!B5*0.8</f>
        <v>280000</v>
      </c>
      <c r="C5" s="1"/>
      <c r="D5" t="s">
        <v>24</v>
      </c>
      <c r="E5" s="1">
        <v>420000</v>
      </c>
      <c r="G5" t="s">
        <v>25</v>
      </c>
      <c r="H5" s="2">
        <f>E5</f>
        <v>420000</v>
      </c>
      <c r="I5" s="2"/>
    </row>
    <row r="6" spans="1:9" ht="23.25" customHeight="1" x14ac:dyDescent="0.15">
      <c r="A6" t="s">
        <v>1</v>
      </c>
      <c r="B6" s="1">
        <f>問題１!B6*0.8</f>
        <v>1960000</v>
      </c>
      <c r="C6" s="1"/>
      <c r="D6" t="s">
        <v>19</v>
      </c>
      <c r="E6" s="1">
        <f>問題１!E6*0.8</f>
        <v>5376000</v>
      </c>
      <c r="F6" t="s">
        <v>20</v>
      </c>
      <c r="G6" t="s">
        <v>36</v>
      </c>
      <c r="H6">
        <f>E6/12+E8</f>
        <v>628000</v>
      </c>
      <c r="I6" s="2"/>
    </row>
    <row r="7" spans="1:9" ht="23.25" customHeight="1" x14ac:dyDescent="0.15">
      <c r="A7" t="s">
        <v>2</v>
      </c>
      <c r="B7" s="1">
        <f>問題１!B7*0.8</f>
        <v>224000</v>
      </c>
      <c r="C7" s="1"/>
      <c r="D7" t="s">
        <v>21</v>
      </c>
      <c r="E7" s="1">
        <v>190000</v>
      </c>
      <c r="F7" t="s">
        <v>22</v>
      </c>
      <c r="G7" t="s">
        <v>38</v>
      </c>
      <c r="H7" s="12">
        <f>H2+H4+H6</f>
        <v>1261000</v>
      </c>
      <c r="I7" s="2"/>
    </row>
    <row r="8" spans="1:9" ht="23.25" customHeight="1" x14ac:dyDescent="0.15">
      <c r="A8" t="s">
        <v>3</v>
      </c>
      <c r="B8" s="5" t="s">
        <v>6</v>
      </c>
      <c r="E8" s="1">
        <v>180000</v>
      </c>
      <c r="F8" t="s">
        <v>23</v>
      </c>
      <c r="G8" t="s">
        <v>40</v>
      </c>
      <c r="H8" s="2">
        <f>E14/E13</f>
        <v>3200</v>
      </c>
    </row>
    <row r="9" spans="1:9" ht="22.5" customHeight="1" x14ac:dyDescent="0.15">
      <c r="A9" s="17" t="s">
        <v>7</v>
      </c>
      <c r="B9" s="17"/>
      <c r="C9" s="3"/>
      <c r="D9" t="s">
        <v>49</v>
      </c>
      <c r="E9" s="5" t="s">
        <v>25</v>
      </c>
      <c r="G9" t="s">
        <v>43</v>
      </c>
      <c r="H9" s="2">
        <f>H8*E15</f>
        <v>1280000</v>
      </c>
      <c r="I9" s="2"/>
    </row>
    <row r="10" spans="1:9" ht="23.25" customHeight="1" x14ac:dyDescent="0.15">
      <c r="A10" t="s">
        <v>0</v>
      </c>
      <c r="B10" s="1">
        <f>問題１!B10*0.6</f>
        <v>48000</v>
      </c>
      <c r="C10" s="1"/>
      <c r="D10" t="s">
        <v>50</v>
      </c>
      <c r="E10" s="7" t="s">
        <v>36</v>
      </c>
      <c r="F10" s="11" t="s">
        <v>58</v>
      </c>
      <c r="G10" t="s">
        <v>44</v>
      </c>
      <c r="H10" s="2">
        <f>H9-H7</f>
        <v>19000</v>
      </c>
      <c r="I10" s="2" t="str">
        <f>IF(H10&lt;0,"借","貸")</f>
        <v>貸</v>
      </c>
    </row>
    <row r="11" spans="1:9" ht="23.25" customHeight="1" x14ac:dyDescent="0.15">
      <c r="A11" t="s">
        <v>1</v>
      </c>
      <c r="B11" s="1">
        <f>問題１!B11*0.6</f>
        <v>252000</v>
      </c>
      <c r="C11" s="1"/>
      <c r="D11" s="17" t="s">
        <v>59</v>
      </c>
      <c r="E11" s="17"/>
      <c r="G11" t="s">
        <v>52</v>
      </c>
      <c r="H11" s="2">
        <f>H1+H3+H5+H9</f>
        <v>7308000</v>
      </c>
    </row>
    <row r="12" spans="1:9" ht="23.25" customHeight="1" x14ac:dyDescent="0.15">
      <c r="A12" t="s">
        <v>2</v>
      </c>
      <c r="B12" s="1">
        <f>問題１!B12*0.6</f>
        <v>30000</v>
      </c>
      <c r="C12" s="1"/>
      <c r="D12" t="s">
        <v>45</v>
      </c>
      <c r="E12" s="1"/>
      <c r="G12" t="s">
        <v>53</v>
      </c>
      <c r="H12" s="2">
        <f>E20+H11-E22</f>
        <v>6953000</v>
      </c>
      <c r="I12" s="2"/>
    </row>
    <row r="13" spans="1:9" ht="23.25" customHeight="1" x14ac:dyDescent="0.15">
      <c r="A13" t="s">
        <v>3</v>
      </c>
      <c r="B13" s="5" t="s">
        <v>8</v>
      </c>
      <c r="D13" t="s">
        <v>28</v>
      </c>
      <c r="E13" s="1">
        <v>6000</v>
      </c>
      <c r="F13" t="s">
        <v>29</v>
      </c>
      <c r="H13" s="2"/>
      <c r="I13" s="2"/>
    </row>
    <row r="14" spans="1:9" ht="20.25" customHeight="1" x14ac:dyDescent="0.15">
      <c r="A14" s="17" t="s">
        <v>9</v>
      </c>
      <c r="B14" s="17"/>
      <c r="C14" s="3"/>
      <c r="D14" t="s">
        <v>60</v>
      </c>
      <c r="E14" s="2">
        <v>19200000</v>
      </c>
      <c r="F14" t="s">
        <v>31</v>
      </c>
      <c r="H14" s="2"/>
      <c r="I14" s="2"/>
    </row>
    <row r="15" spans="1:9" ht="23.25" customHeight="1" x14ac:dyDescent="0.15">
      <c r="A15" t="s">
        <v>10</v>
      </c>
      <c r="B15" s="1">
        <f>問題１!B15*0.5</f>
        <v>287500</v>
      </c>
      <c r="C15" s="1"/>
      <c r="D15" t="s">
        <v>32</v>
      </c>
      <c r="E15" s="2">
        <v>400</v>
      </c>
      <c r="F15" t="s">
        <v>29</v>
      </c>
      <c r="H15" s="2"/>
      <c r="I15" s="2"/>
    </row>
    <row r="16" spans="1:9" ht="23.25" customHeight="1" x14ac:dyDescent="0.15">
      <c r="A16" t="s">
        <v>11</v>
      </c>
      <c r="B16" s="1">
        <f>問題１!B16*0.5</f>
        <v>3715000</v>
      </c>
      <c r="C16" s="1"/>
      <c r="D16" t="s">
        <v>61</v>
      </c>
      <c r="E16" s="5" t="s">
        <v>40</v>
      </c>
      <c r="F16" t="s">
        <v>34</v>
      </c>
      <c r="H16" s="2"/>
      <c r="I16" s="2"/>
    </row>
    <row r="17" spans="1:9" ht="23.25" customHeight="1" x14ac:dyDescent="0.15">
      <c r="A17" t="s">
        <v>12</v>
      </c>
      <c r="B17" s="1">
        <f>問題１!B17*0.5</f>
        <v>164500</v>
      </c>
      <c r="C17" s="1"/>
      <c r="D17" t="s">
        <v>62</v>
      </c>
      <c r="E17" s="7" t="s">
        <v>43</v>
      </c>
      <c r="F17" t="s">
        <v>31</v>
      </c>
      <c r="H17" s="2"/>
      <c r="I17" s="2"/>
    </row>
    <row r="18" spans="1:9" ht="23.25" customHeight="1" x14ac:dyDescent="0.15">
      <c r="A18" t="s">
        <v>3</v>
      </c>
      <c r="B18" s="6" t="s">
        <v>15</v>
      </c>
      <c r="C18" s="1"/>
      <c r="D18" t="s">
        <v>63</v>
      </c>
      <c r="E18" s="5" t="s">
        <v>44</v>
      </c>
      <c r="F18" t="s">
        <v>39</v>
      </c>
      <c r="H18" s="2"/>
      <c r="I18" s="2"/>
    </row>
    <row r="19" spans="1:9" ht="22.5" customHeight="1" x14ac:dyDescent="0.15">
      <c r="A19" s="17" t="s">
        <v>13</v>
      </c>
      <c r="B19" s="17"/>
      <c r="C19" s="3"/>
      <c r="D19" s="10" t="s">
        <v>57</v>
      </c>
      <c r="E19" s="10"/>
      <c r="H19" s="2"/>
      <c r="I19" s="2"/>
    </row>
    <row r="20" spans="1:9" ht="23.25" customHeight="1" x14ac:dyDescent="0.15">
      <c r="A20" t="s">
        <v>10</v>
      </c>
      <c r="B20" s="1">
        <f>ROUNDDOWN(問題１!B20*1.2,-3)</f>
        <v>104000</v>
      </c>
      <c r="C20" s="1"/>
      <c r="D20" t="s">
        <v>0</v>
      </c>
      <c r="E20" s="2">
        <v>1555000</v>
      </c>
      <c r="H20" s="2"/>
      <c r="I20" s="2"/>
    </row>
    <row r="21" spans="1:9" ht="23.25" customHeight="1" x14ac:dyDescent="0.15">
      <c r="A21" t="s">
        <v>11</v>
      </c>
      <c r="B21" s="1">
        <f>ROUNDDOWN(問題１!B21*1.2,-3)</f>
        <v>355000</v>
      </c>
      <c r="C21" s="1"/>
      <c r="D21" t="s">
        <v>41</v>
      </c>
      <c r="E21" s="5" t="s">
        <v>52</v>
      </c>
      <c r="H21" s="2"/>
      <c r="I21" s="2"/>
    </row>
    <row r="22" spans="1:9" ht="23.25" customHeight="1" x14ac:dyDescent="0.15">
      <c r="A22" t="s">
        <v>12</v>
      </c>
      <c r="B22" s="1">
        <f>ROUNDDOWN(問題１!B22*1.2,-3)</f>
        <v>112000</v>
      </c>
      <c r="C22" s="1"/>
      <c r="D22" t="s">
        <v>2</v>
      </c>
      <c r="E22" s="1">
        <v>1910000</v>
      </c>
      <c r="H22" s="2"/>
      <c r="I22" s="2"/>
    </row>
    <row r="23" spans="1:9" ht="23.25" customHeight="1" x14ac:dyDescent="0.15">
      <c r="A23" t="s">
        <v>3</v>
      </c>
      <c r="B23" s="5" t="s">
        <v>16</v>
      </c>
      <c r="D23" t="s">
        <v>42</v>
      </c>
      <c r="E23" s="5" t="s">
        <v>53</v>
      </c>
      <c r="H23" s="2"/>
      <c r="I23" s="2"/>
    </row>
    <row r="24" spans="1:9" x14ac:dyDescent="0.15">
      <c r="H24" s="2"/>
      <c r="I24" s="2"/>
    </row>
    <row r="25" spans="1:9" x14ac:dyDescent="0.15">
      <c r="H25" s="2"/>
      <c r="I25" s="2"/>
    </row>
  </sheetData>
  <mergeCells count="8">
    <mergeCell ref="A14:B14"/>
    <mergeCell ref="A19:B19"/>
    <mergeCell ref="A1:F1"/>
    <mergeCell ref="A2:F2"/>
    <mergeCell ref="A4:B4"/>
    <mergeCell ref="D4:E4"/>
    <mergeCell ref="A9:B9"/>
    <mergeCell ref="D11:E11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A4" sqref="A4:B4"/>
    </sheetView>
  </sheetViews>
  <sheetFormatPr defaultRowHeight="13.5" x14ac:dyDescent="0.15"/>
  <cols>
    <col min="1" max="1" width="22.25" customWidth="1"/>
    <col min="2" max="3" width="12.25" customWidth="1"/>
    <col min="4" max="4" width="27" bestFit="1" customWidth="1"/>
    <col min="5" max="5" width="12.375" customWidth="1"/>
    <col min="6" max="6" width="33" bestFit="1" customWidth="1"/>
    <col min="7" max="7" width="3.375" bestFit="1" customWidth="1"/>
    <col min="8" max="8" width="10.25" bestFit="1" customWidth="1"/>
    <col min="9" max="9" width="3.375" bestFit="1" customWidth="1"/>
  </cols>
  <sheetData>
    <row r="1" spans="1:9" x14ac:dyDescent="0.15">
      <c r="A1" s="18" t="s">
        <v>65</v>
      </c>
      <c r="B1" s="18"/>
      <c r="C1" s="18"/>
      <c r="D1" s="18"/>
      <c r="E1" s="18"/>
      <c r="F1" s="18"/>
      <c r="G1" t="s">
        <v>6</v>
      </c>
      <c r="H1" s="2">
        <f>B5+B6-B7</f>
        <v>233000</v>
      </c>
      <c r="I1" s="2"/>
    </row>
    <row r="2" spans="1:9" ht="23.25" customHeight="1" x14ac:dyDescent="0.15">
      <c r="A2" s="18" t="s">
        <v>5</v>
      </c>
      <c r="B2" s="18"/>
      <c r="C2" s="18"/>
      <c r="D2" s="18"/>
      <c r="E2" s="18"/>
      <c r="F2" s="18"/>
      <c r="G2" t="s">
        <v>8</v>
      </c>
      <c r="H2" s="2">
        <f>B10+B11-B12</f>
        <v>103000</v>
      </c>
      <c r="I2" s="2"/>
    </row>
    <row r="3" spans="1:9" x14ac:dyDescent="0.15">
      <c r="A3" s="16"/>
      <c r="B3" s="16"/>
      <c r="C3" s="16"/>
      <c r="D3" s="16"/>
      <c r="E3" s="16"/>
      <c r="F3" s="16"/>
      <c r="H3" s="2"/>
      <c r="I3" s="2"/>
    </row>
    <row r="4" spans="1:9" ht="24" customHeight="1" x14ac:dyDescent="0.15">
      <c r="A4" s="17" t="s">
        <v>4</v>
      </c>
      <c r="B4" s="17"/>
      <c r="C4" s="3"/>
      <c r="D4" s="17" t="s">
        <v>18</v>
      </c>
      <c r="E4" s="17"/>
      <c r="G4" t="s">
        <v>15</v>
      </c>
      <c r="H4" s="2">
        <f>B16+B17-B15</f>
        <v>354000</v>
      </c>
      <c r="I4" s="2"/>
    </row>
    <row r="5" spans="1:9" ht="24" customHeight="1" x14ac:dyDescent="0.15">
      <c r="A5" t="s">
        <v>0</v>
      </c>
      <c r="B5" s="1">
        <v>79000</v>
      </c>
      <c r="C5" s="1"/>
      <c r="D5" t="s">
        <v>24</v>
      </c>
      <c r="E5" s="1">
        <v>77000</v>
      </c>
      <c r="G5" t="s">
        <v>16</v>
      </c>
      <c r="H5" s="2">
        <f>B22+B21-B20</f>
        <v>93600</v>
      </c>
      <c r="I5" s="2"/>
    </row>
    <row r="6" spans="1:9" ht="24" customHeight="1" x14ac:dyDescent="0.15">
      <c r="A6" t="s">
        <v>1</v>
      </c>
      <c r="B6" s="1">
        <v>245000</v>
      </c>
      <c r="C6" s="1"/>
      <c r="D6" t="s">
        <v>19</v>
      </c>
      <c r="E6" s="1">
        <v>396000</v>
      </c>
      <c r="F6" t="s">
        <v>20</v>
      </c>
      <c r="G6" t="s">
        <v>25</v>
      </c>
      <c r="H6" s="1">
        <f>E5</f>
        <v>77000</v>
      </c>
    </row>
    <row r="7" spans="1:9" ht="24" customHeight="1" x14ac:dyDescent="0.15">
      <c r="A7" t="s">
        <v>2</v>
      </c>
      <c r="B7" s="1">
        <v>91000</v>
      </c>
      <c r="C7" s="1"/>
      <c r="D7" t="s">
        <v>21</v>
      </c>
      <c r="E7" s="1">
        <v>28000</v>
      </c>
      <c r="F7" t="s">
        <v>22</v>
      </c>
      <c r="G7" t="s">
        <v>36</v>
      </c>
      <c r="H7">
        <f>E6/12+E8</f>
        <v>59000</v>
      </c>
    </row>
    <row r="8" spans="1:9" ht="24" customHeight="1" x14ac:dyDescent="0.15">
      <c r="A8" t="s">
        <v>3</v>
      </c>
      <c r="B8" s="5" t="s">
        <v>6</v>
      </c>
      <c r="E8" s="1">
        <v>26000</v>
      </c>
      <c r="F8" t="s">
        <v>23</v>
      </c>
      <c r="G8" t="s">
        <v>38</v>
      </c>
      <c r="H8" s="12">
        <f>H2+H5+H7</f>
        <v>255600</v>
      </c>
    </row>
    <row r="9" spans="1:9" ht="24" customHeight="1" x14ac:dyDescent="0.15">
      <c r="A9" s="17" t="s">
        <v>7</v>
      </c>
      <c r="B9" s="17"/>
      <c r="C9" s="3"/>
      <c r="D9" t="s">
        <v>49</v>
      </c>
      <c r="E9" s="5" t="s">
        <v>25</v>
      </c>
      <c r="G9" t="s">
        <v>40</v>
      </c>
      <c r="H9" s="2">
        <f>H4*0.8</f>
        <v>283200</v>
      </c>
      <c r="I9" s="2"/>
    </row>
    <row r="10" spans="1:9" ht="24" customHeight="1" x14ac:dyDescent="0.15">
      <c r="A10" t="s">
        <v>0</v>
      </c>
      <c r="B10" s="1">
        <v>23000</v>
      </c>
      <c r="C10" s="1"/>
      <c r="D10" t="s">
        <v>50</v>
      </c>
      <c r="E10" s="7" t="s">
        <v>36</v>
      </c>
      <c r="F10" s="13" t="s">
        <v>56</v>
      </c>
      <c r="G10" t="s">
        <v>43</v>
      </c>
      <c r="H10" s="2">
        <f>H9-H8</f>
        <v>27600</v>
      </c>
      <c r="I10" s="2" t="str">
        <f>IF(H10&lt;0,"借","貸")</f>
        <v>貸</v>
      </c>
    </row>
    <row r="11" spans="1:9" ht="24" customHeight="1" x14ac:dyDescent="0.15">
      <c r="A11" t="s">
        <v>1</v>
      </c>
      <c r="B11" s="1">
        <v>99000</v>
      </c>
      <c r="C11" s="1"/>
      <c r="F11" s="13"/>
      <c r="G11" t="s">
        <v>44</v>
      </c>
      <c r="H11" s="2">
        <f>H1+H4+H6+H9</f>
        <v>947200</v>
      </c>
      <c r="I11" s="2"/>
    </row>
    <row r="12" spans="1:9" ht="24" customHeight="1" x14ac:dyDescent="0.15">
      <c r="A12" t="s">
        <v>2</v>
      </c>
      <c r="B12" s="1">
        <v>19000</v>
      </c>
      <c r="C12" s="1"/>
      <c r="G12" t="s">
        <v>52</v>
      </c>
      <c r="H12" s="2">
        <f>E19+H11-E21</f>
        <v>1027200</v>
      </c>
    </row>
    <row r="13" spans="1:9" ht="24" customHeight="1" x14ac:dyDescent="0.15">
      <c r="A13" t="s">
        <v>3</v>
      </c>
      <c r="B13" s="5" t="s">
        <v>8</v>
      </c>
      <c r="H13" s="2"/>
      <c r="I13" s="2"/>
    </row>
    <row r="14" spans="1:9" ht="24" customHeight="1" x14ac:dyDescent="0.15">
      <c r="A14" s="17" t="s">
        <v>9</v>
      </c>
      <c r="B14" s="17"/>
      <c r="C14" s="3"/>
      <c r="D14" s="17" t="s">
        <v>17</v>
      </c>
      <c r="E14" s="17"/>
      <c r="H14" s="2"/>
      <c r="I14" s="2"/>
    </row>
    <row r="15" spans="1:9" ht="24" customHeight="1" x14ac:dyDescent="0.15">
      <c r="A15" t="s">
        <v>10</v>
      </c>
      <c r="B15" s="1">
        <v>76000</v>
      </c>
      <c r="C15" s="1"/>
      <c r="D15" t="s">
        <v>66</v>
      </c>
      <c r="E15" s="14"/>
      <c r="H15" s="2"/>
      <c r="I15" s="2"/>
    </row>
    <row r="16" spans="1:9" ht="24" customHeight="1" x14ac:dyDescent="0.15">
      <c r="A16" t="s">
        <v>11</v>
      </c>
      <c r="B16" s="1">
        <v>349000</v>
      </c>
      <c r="C16" s="1"/>
      <c r="D16" t="s">
        <v>35</v>
      </c>
      <c r="E16" s="5" t="s">
        <v>40</v>
      </c>
      <c r="F16" t="s">
        <v>31</v>
      </c>
      <c r="H16" s="2"/>
      <c r="I16" s="2"/>
    </row>
    <row r="17" spans="1:9" ht="24" customHeight="1" x14ac:dyDescent="0.15">
      <c r="A17" t="s">
        <v>12</v>
      </c>
      <c r="B17" s="1">
        <v>81000</v>
      </c>
      <c r="C17" s="1"/>
      <c r="D17" t="s">
        <v>37</v>
      </c>
      <c r="E17" s="5" t="s">
        <v>43</v>
      </c>
      <c r="F17" t="s">
        <v>39</v>
      </c>
      <c r="H17" s="2"/>
      <c r="I17" s="2"/>
    </row>
    <row r="18" spans="1:9" ht="24" customHeight="1" x14ac:dyDescent="0.15">
      <c r="A18" t="s">
        <v>3</v>
      </c>
      <c r="B18" s="6" t="s">
        <v>15</v>
      </c>
      <c r="C18" s="1"/>
      <c r="D18" s="15" t="s">
        <v>14</v>
      </c>
      <c r="E18" s="15"/>
      <c r="H18" s="2"/>
      <c r="I18" s="2"/>
    </row>
    <row r="19" spans="1:9" ht="24" customHeight="1" x14ac:dyDescent="0.15">
      <c r="A19" s="17" t="s">
        <v>13</v>
      </c>
      <c r="B19" s="17"/>
      <c r="C19" s="3"/>
      <c r="D19" t="s">
        <v>0</v>
      </c>
      <c r="E19" s="2">
        <v>430000</v>
      </c>
      <c r="H19" s="2"/>
      <c r="I19" s="2"/>
    </row>
    <row r="20" spans="1:9" ht="24" customHeight="1" x14ac:dyDescent="0.15">
      <c r="A20" t="s">
        <v>10</v>
      </c>
      <c r="B20" s="1">
        <v>21000</v>
      </c>
      <c r="C20" s="1"/>
      <c r="D20" t="s">
        <v>41</v>
      </c>
      <c r="E20" s="5" t="s">
        <v>44</v>
      </c>
      <c r="H20" s="2"/>
      <c r="I20" s="2"/>
    </row>
    <row r="21" spans="1:9" ht="24" customHeight="1" x14ac:dyDescent="0.15">
      <c r="A21" t="s">
        <v>11</v>
      </c>
      <c r="B21" s="1">
        <v>95600</v>
      </c>
      <c r="C21" s="1"/>
      <c r="D21" t="s">
        <v>2</v>
      </c>
      <c r="E21" s="2">
        <v>350000</v>
      </c>
      <c r="H21" s="2"/>
      <c r="I21" s="2"/>
    </row>
    <row r="22" spans="1:9" ht="24" customHeight="1" x14ac:dyDescent="0.15">
      <c r="A22" t="s">
        <v>12</v>
      </c>
      <c r="B22" s="1">
        <v>19000</v>
      </c>
      <c r="C22" s="1"/>
      <c r="D22" t="s">
        <v>42</v>
      </c>
      <c r="E22" s="5" t="s">
        <v>52</v>
      </c>
      <c r="H22" s="2"/>
      <c r="I22" s="2"/>
    </row>
    <row r="23" spans="1:9" ht="24" customHeight="1" x14ac:dyDescent="0.15">
      <c r="A23" t="s">
        <v>3</v>
      </c>
      <c r="B23" s="5" t="s">
        <v>16</v>
      </c>
      <c r="H23" s="2"/>
      <c r="I23" s="2"/>
    </row>
    <row r="24" spans="1:9" x14ac:dyDescent="0.15">
      <c r="H24" s="2"/>
      <c r="I24" s="2"/>
    </row>
    <row r="25" spans="1:9" x14ac:dyDescent="0.15">
      <c r="H25" s="2"/>
      <c r="I25" s="2"/>
    </row>
  </sheetData>
  <mergeCells count="8">
    <mergeCell ref="A19:B19"/>
    <mergeCell ref="A1:F1"/>
    <mergeCell ref="A2:F2"/>
    <mergeCell ref="A4:B4"/>
    <mergeCell ref="D4:E4"/>
    <mergeCell ref="A9:B9"/>
    <mergeCell ref="A14:B14"/>
    <mergeCell ref="D14:E14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I12" sqref="I12"/>
    </sheetView>
  </sheetViews>
  <sheetFormatPr defaultRowHeight="13.5" x14ac:dyDescent="0.15"/>
  <cols>
    <col min="1" max="1" width="22.25" customWidth="1"/>
    <col min="2" max="3" width="12.25" customWidth="1"/>
    <col min="4" max="4" width="27" bestFit="1" customWidth="1"/>
    <col min="5" max="5" width="12.375" customWidth="1"/>
    <col min="6" max="6" width="33" bestFit="1" customWidth="1"/>
    <col min="7" max="7" width="3.375" bestFit="1" customWidth="1"/>
    <col min="8" max="8" width="10.25" bestFit="1" customWidth="1"/>
    <col min="9" max="9" width="3.375" bestFit="1" customWidth="1"/>
  </cols>
  <sheetData>
    <row r="1" spans="1:9" x14ac:dyDescent="0.15">
      <c r="A1" s="18" t="s">
        <v>47</v>
      </c>
      <c r="B1" s="18"/>
      <c r="C1" s="18"/>
      <c r="D1" s="18"/>
      <c r="E1" s="18"/>
      <c r="F1" s="18"/>
      <c r="G1" t="s">
        <v>6</v>
      </c>
      <c r="H1" s="2">
        <f>B5+B6-B7</f>
        <v>892000</v>
      </c>
      <c r="I1" s="2"/>
    </row>
    <row r="2" spans="1:9" ht="23.25" customHeight="1" x14ac:dyDescent="0.15">
      <c r="A2" s="18" t="s">
        <v>5</v>
      </c>
      <c r="B2" s="18"/>
      <c r="C2" s="18"/>
      <c r="D2" s="18"/>
      <c r="E2" s="18"/>
      <c r="F2" s="18"/>
      <c r="G2" t="s">
        <v>8</v>
      </c>
      <c r="H2" s="2">
        <f>B10+B11-B12</f>
        <v>360000</v>
      </c>
      <c r="I2" s="2"/>
    </row>
    <row r="3" spans="1:9" x14ac:dyDescent="0.15">
      <c r="A3" s="9"/>
      <c r="B3" s="9"/>
      <c r="C3" s="9"/>
      <c r="D3" s="9"/>
      <c r="E3" s="9"/>
      <c r="F3" s="9"/>
      <c r="H3" s="2"/>
      <c r="I3" s="2"/>
    </row>
    <row r="4" spans="1:9" ht="24" customHeight="1" x14ac:dyDescent="0.15">
      <c r="A4" s="17" t="s">
        <v>4</v>
      </c>
      <c r="B4" s="17"/>
      <c r="C4" s="3"/>
      <c r="D4" s="17" t="s">
        <v>18</v>
      </c>
      <c r="E4" s="17"/>
      <c r="G4" t="s">
        <v>15</v>
      </c>
      <c r="H4" s="2">
        <f>B16+B17-B15</f>
        <v>1207400</v>
      </c>
      <c r="I4" s="2"/>
    </row>
    <row r="5" spans="1:9" ht="24" customHeight="1" x14ac:dyDescent="0.15">
      <c r="A5" t="s">
        <v>0</v>
      </c>
      <c r="B5" s="1">
        <v>155000</v>
      </c>
      <c r="C5" s="1"/>
      <c r="D5" t="s">
        <v>24</v>
      </c>
      <c r="E5" s="1">
        <v>320000</v>
      </c>
      <c r="G5" t="s">
        <v>16</v>
      </c>
      <c r="H5" s="2">
        <f>B22+B21-B20</f>
        <v>363000</v>
      </c>
      <c r="I5" s="2"/>
    </row>
    <row r="6" spans="1:9" ht="24" customHeight="1" x14ac:dyDescent="0.15">
      <c r="A6" t="s">
        <v>1</v>
      </c>
      <c r="B6" s="1">
        <v>979000</v>
      </c>
      <c r="C6" s="1"/>
      <c r="D6" t="s">
        <v>19</v>
      </c>
      <c r="E6" s="1">
        <f>問題１!E6*0.6</f>
        <v>4032000</v>
      </c>
      <c r="F6" t="s">
        <v>20</v>
      </c>
      <c r="G6" t="s">
        <v>25</v>
      </c>
      <c r="H6" s="1">
        <f>E5</f>
        <v>320000</v>
      </c>
    </row>
    <row r="7" spans="1:9" ht="24" customHeight="1" x14ac:dyDescent="0.15">
      <c r="A7" t="s">
        <v>2</v>
      </c>
      <c r="B7" s="1">
        <v>242000</v>
      </c>
      <c r="C7" s="1"/>
      <c r="D7" t="s">
        <v>21</v>
      </c>
      <c r="E7" s="1">
        <f>問題１!E7*1.5</f>
        <v>315000</v>
      </c>
      <c r="F7" t="s">
        <v>22</v>
      </c>
      <c r="G7" t="s">
        <v>36</v>
      </c>
      <c r="H7">
        <f>E6/12+E8</f>
        <v>646000</v>
      </c>
    </row>
    <row r="8" spans="1:9" ht="24" customHeight="1" x14ac:dyDescent="0.15">
      <c r="A8" t="s">
        <v>3</v>
      </c>
      <c r="B8" s="5" t="s">
        <v>6</v>
      </c>
      <c r="E8" s="1">
        <v>310000</v>
      </c>
      <c r="F8" t="s">
        <v>23</v>
      </c>
      <c r="G8" t="s">
        <v>38</v>
      </c>
      <c r="H8" s="12">
        <f>H2+H5+H7</f>
        <v>1369000</v>
      </c>
    </row>
    <row r="9" spans="1:9" ht="24" customHeight="1" x14ac:dyDescent="0.15">
      <c r="A9" s="17" t="s">
        <v>7</v>
      </c>
      <c r="B9" s="17"/>
      <c r="C9" s="3"/>
      <c r="D9" t="s">
        <v>49</v>
      </c>
      <c r="E9" s="5" t="s">
        <v>25</v>
      </c>
      <c r="G9" t="s">
        <v>40</v>
      </c>
      <c r="H9" s="2">
        <f>H1*1.5</f>
        <v>1338000</v>
      </c>
      <c r="I9" s="2"/>
    </row>
    <row r="10" spans="1:9" ht="24" customHeight="1" x14ac:dyDescent="0.15">
      <c r="A10" t="s">
        <v>0</v>
      </c>
      <c r="B10" s="1">
        <f>問題１!B10*0.8</f>
        <v>64000</v>
      </c>
      <c r="C10" s="1"/>
      <c r="D10" t="s">
        <v>50</v>
      </c>
      <c r="E10" s="7" t="s">
        <v>36</v>
      </c>
      <c r="F10" s="13" t="s">
        <v>58</v>
      </c>
      <c r="G10" t="s">
        <v>43</v>
      </c>
      <c r="H10" s="2">
        <f>H9-H8</f>
        <v>-31000</v>
      </c>
      <c r="I10" s="2" t="str">
        <f>IF(H10&lt;0,"借","貸")</f>
        <v>借</v>
      </c>
    </row>
    <row r="11" spans="1:9" ht="24" customHeight="1" x14ac:dyDescent="0.15">
      <c r="A11" t="s">
        <v>1</v>
      </c>
      <c r="B11" s="1">
        <f>問題１!B11*0.8</f>
        <v>336000</v>
      </c>
      <c r="C11" s="1"/>
      <c r="F11" s="13"/>
      <c r="G11" t="s">
        <v>44</v>
      </c>
      <c r="H11" s="2">
        <f>H1+H4+H6+H9</f>
        <v>3757400</v>
      </c>
      <c r="I11" s="2"/>
    </row>
    <row r="12" spans="1:9" ht="24" customHeight="1" x14ac:dyDescent="0.15">
      <c r="A12" t="s">
        <v>2</v>
      </c>
      <c r="B12" s="1">
        <f>問題１!B12*0.8</f>
        <v>40000</v>
      </c>
      <c r="C12" s="1"/>
      <c r="G12" t="s">
        <v>52</v>
      </c>
      <c r="H12" s="2">
        <f>E19+H11-E21</f>
        <v>3269900</v>
      </c>
    </row>
    <row r="13" spans="1:9" ht="24" customHeight="1" x14ac:dyDescent="0.15">
      <c r="A13" t="s">
        <v>3</v>
      </c>
      <c r="B13" s="5" t="s">
        <v>8</v>
      </c>
      <c r="H13" s="2"/>
      <c r="I13" s="2"/>
    </row>
    <row r="14" spans="1:9" ht="24" customHeight="1" x14ac:dyDescent="0.15">
      <c r="A14" s="17" t="s">
        <v>9</v>
      </c>
      <c r="B14" s="17"/>
      <c r="C14" s="3"/>
      <c r="D14" s="17" t="s">
        <v>59</v>
      </c>
      <c r="E14" s="17"/>
      <c r="H14" s="2"/>
      <c r="I14" s="2"/>
    </row>
    <row r="15" spans="1:9" ht="24" customHeight="1" x14ac:dyDescent="0.15">
      <c r="A15" t="s">
        <v>10</v>
      </c>
      <c r="B15" s="1">
        <v>220000</v>
      </c>
      <c r="C15" s="1"/>
      <c r="D15" t="s">
        <v>48</v>
      </c>
      <c r="E15" s="14"/>
      <c r="H15" s="2"/>
      <c r="I15" s="2"/>
    </row>
    <row r="16" spans="1:9" ht="24" customHeight="1" x14ac:dyDescent="0.15">
      <c r="A16" t="s">
        <v>11</v>
      </c>
      <c r="B16" s="1">
        <v>1230000</v>
      </c>
      <c r="C16" s="1"/>
      <c r="D16" t="s">
        <v>62</v>
      </c>
      <c r="E16" s="5" t="s">
        <v>40</v>
      </c>
      <c r="F16" t="s">
        <v>31</v>
      </c>
      <c r="H16" s="2"/>
      <c r="I16" s="2"/>
    </row>
    <row r="17" spans="1:9" ht="24" customHeight="1" x14ac:dyDescent="0.15">
      <c r="A17" t="s">
        <v>12</v>
      </c>
      <c r="B17" s="1">
        <f>問題１!B17*0.6</f>
        <v>197400</v>
      </c>
      <c r="C17" s="1"/>
      <c r="D17" t="s">
        <v>63</v>
      </c>
      <c r="E17" s="5" t="s">
        <v>43</v>
      </c>
      <c r="F17" t="s">
        <v>39</v>
      </c>
      <c r="H17" s="2"/>
      <c r="I17" s="2"/>
    </row>
    <row r="18" spans="1:9" ht="24" customHeight="1" x14ac:dyDescent="0.15">
      <c r="A18" t="s">
        <v>3</v>
      </c>
      <c r="B18" s="6" t="s">
        <v>15</v>
      </c>
      <c r="C18" s="1"/>
      <c r="D18" s="10" t="s">
        <v>57</v>
      </c>
      <c r="E18" s="10"/>
      <c r="H18" s="2"/>
      <c r="I18" s="2"/>
    </row>
    <row r="19" spans="1:9" ht="24" customHeight="1" x14ac:dyDescent="0.15">
      <c r="A19" s="17" t="s">
        <v>13</v>
      </c>
      <c r="B19" s="17"/>
      <c r="C19" s="3"/>
      <c r="D19" t="s">
        <v>0</v>
      </c>
      <c r="E19" s="2">
        <f>問題１!E20*1.25</f>
        <v>1462500</v>
      </c>
      <c r="H19" s="2"/>
      <c r="I19" s="2"/>
    </row>
    <row r="20" spans="1:9" ht="24" customHeight="1" x14ac:dyDescent="0.15">
      <c r="A20" t="s">
        <v>10</v>
      </c>
      <c r="B20" s="1">
        <f>ROUNDDOWN(問題１!B20*1.2,-3)</f>
        <v>104000</v>
      </c>
      <c r="C20" s="1"/>
      <c r="D20" t="s">
        <v>41</v>
      </c>
      <c r="E20" s="5" t="s">
        <v>44</v>
      </c>
      <c r="H20" s="2"/>
      <c r="I20" s="2"/>
    </row>
    <row r="21" spans="1:9" ht="24" customHeight="1" x14ac:dyDescent="0.15">
      <c r="A21" t="s">
        <v>11</v>
      </c>
      <c r="B21" s="1">
        <f>ROUNDDOWN(問題１!B21*1.2,-3)</f>
        <v>355000</v>
      </c>
      <c r="C21" s="1"/>
      <c r="D21" t="s">
        <v>2</v>
      </c>
      <c r="E21" s="2">
        <f>問題１!E22*1</f>
        <v>1950000</v>
      </c>
      <c r="H21" s="2"/>
      <c r="I21" s="2"/>
    </row>
    <row r="22" spans="1:9" ht="24" customHeight="1" x14ac:dyDescent="0.15">
      <c r="A22" t="s">
        <v>12</v>
      </c>
      <c r="B22" s="1">
        <f>ROUNDDOWN(問題１!B22*1.2,-3)</f>
        <v>112000</v>
      </c>
      <c r="C22" s="1"/>
      <c r="D22" t="s">
        <v>42</v>
      </c>
      <c r="E22" s="5" t="s">
        <v>52</v>
      </c>
      <c r="H22" s="2"/>
      <c r="I22" s="2"/>
    </row>
    <row r="23" spans="1:9" ht="24" customHeight="1" x14ac:dyDescent="0.15">
      <c r="A23" t="s">
        <v>3</v>
      </c>
      <c r="B23" s="5" t="s">
        <v>16</v>
      </c>
      <c r="H23" s="2"/>
      <c r="I23" s="2"/>
    </row>
    <row r="24" spans="1:9" x14ac:dyDescent="0.15">
      <c r="H24" s="2"/>
      <c r="I24" s="2"/>
    </row>
    <row r="25" spans="1:9" x14ac:dyDescent="0.15">
      <c r="H25" s="2"/>
      <c r="I25" s="2"/>
    </row>
  </sheetData>
  <mergeCells count="8">
    <mergeCell ref="A19:B19"/>
    <mergeCell ref="A1:F1"/>
    <mergeCell ref="A2:F2"/>
    <mergeCell ref="A4:B4"/>
    <mergeCell ref="D4:E4"/>
    <mergeCell ref="A9:B9"/>
    <mergeCell ref="A14:B14"/>
    <mergeCell ref="D14:E14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4</vt:i4>
      </vt:variant>
    </vt:vector>
  </HeadingPairs>
  <TitlesOfParts>
    <vt:vector size="17" baseType="lpstr">
      <vt:lpstr>問題１</vt:lpstr>
      <vt:lpstr>問題2</vt:lpstr>
      <vt:lpstr>問題3 </vt:lpstr>
      <vt:lpstr>問題４</vt:lpstr>
      <vt:lpstr>問題5</vt:lpstr>
      <vt:lpstr>問題１ (建設)</vt:lpstr>
      <vt:lpstr>問題2 (建設)</vt:lpstr>
      <vt:lpstr>問題5 (2)</vt:lpstr>
      <vt:lpstr>問題3  (建設)</vt:lpstr>
      <vt:lpstr>問題４ (建設)</vt:lpstr>
      <vt:lpstr>問題5 (建設)</vt:lpstr>
      <vt:lpstr>Sheet2</vt:lpstr>
      <vt:lpstr>Sheet3</vt:lpstr>
      <vt:lpstr>問題１!Print_Area</vt:lpstr>
      <vt:lpstr>'問題１ (建設)'!Print_Area</vt:lpstr>
      <vt:lpstr>問題2!Print_Area</vt:lpstr>
      <vt:lpstr>'問題2 (建設)'!Print_Area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ks40</dc:creator>
  <cp:lastModifiedBy>ks40</cp:lastModifiedBy>
  <cp:lastPrinted>2014-05-21T00:28:34Z</cp:lastPrinted>
  <dcterms:created xsi:type="dcterms:W3CDTF">2014-05-14T00:07:48Z</dcterms:created>
  <dcterms:modified xsi:type="dcterms:W3CDTF">2014-05-23T03:54:32Z</dcterms:modified>
</cp:coreProperties>
</file>